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EEN_BUILDING\Commesse\RIBI011702_ECO BATI\operativo\progetto CCC\"/>
    </mc:Choice>
  </mc:AlternateContent>
  <bookViews>
    <workbookView xWindow="0" yWindow="0" windowWidth="24000" windowHeight="9435" activeTab="2"/>
  </bookViews>
  <sheets>
    <sheet name="CRITERIO A.1" sheetId="1" r:id="rId1"/>
    <sheet name="CRITERIO A.2" sheetId="6" r:id="rId2"/>
    <sheet name="CRITERIO A.3" sheetId="12" r:id="rId3"/>
    <sheet name="CRITERIO A.4" sheetId="9" r:id="rId4"/>
  </sheets>
  <definedNames>
    <definedName name="_xlnm._FilterDatabase" localSheetId="0" hidden="1">'CRITERIO A.1'!$A$12:$J$27</definedName>
    <definedName name="_xlnm._FilterDatabase" localSheetId="1" hidden="1">'CRITERIO A.2'!$A$12:$I$27</definedName>
    <definedName name="_xlnm._FilterDatabase" localSheetId="2" hidden="1">'CRITERIO A.3'!$A$12:$G$28</definedName>
    <definedName name="_xlnm._FilterDatabase" localSheetId="3" hidden="1">'CRITERIO A.4'!$A$12:$G$27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2" l="1"/>
  <c r="G27" i="12"/>
  <c r="G22" i="12"/>
  <c r="G21" i="12"/>
  <c r="G14" i="12"/>
  <c r="G15" i="12"/>
  <c r="G16" i="12"/>
  <c r="G13" i="12"/>
  <c r="E29" i="12" l="1"/>
  <c r="E23" i="12"/>
  <c r="G29" i="12"/>
  <c r="G23" i="12"/>
  <c r="E17" i="12"/>
  <c r="H17" i="9"/>
  <c r="H18" i="9"/>
  <c r="G17" i="12" l="1"/>
  <c r="G31" i="12" s="1"/>
  <c r="G14" i="6"/>
  <c r="G15" i="6"/>
  <c r="G16" i="6"/>
  <c r="G17" i="6"/>
  <c r="G18" i="6"/>
  <c r="G19" i="6"/>
  <c r="G20" i="6"/>
  <c r="I20" i="6" s="1"/>
  <c r="G21" i="6"/>
  <c r="I21" i="6" s="1"/>
  <c r="G22" i="6"/>
  <c r="G23" i="6"/>
  <c r="G24" i="6"/>
  <c r="G25" i="6"/>
  <c r="G26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E14" i="9" l="1"/>
  <c r="H14" i="9" s="1"/>
  <c r="E15" i="9"/>
  <c r="H15" i="9" s="1"/>
  <c r="E16" i="9"/>
  <c r="H16" i="9" s="1"/>
  <c r="E17" i="9"/>
  <c r="E18" i="9"/>
  <c r="E19" i="9"/>
  <c r="H19" i="9" s="1"/>
  <c r="E20" i="9"/>
  <c r="H20" i="9" s="1"/>
  <c r="E21" i="9"/>
  <c r="H21" i="9" s="1"/>
  <c r="E22" i="9"/>
  <c r="H22" i="9" s="1"/>
  <c r="E23" i="9"/>
  <c r="H23" i="9" s="1"/>
  <c r="E24" i="9"/>
  <c r="H24" i="9" s="1"/>
  <c r="E25" i="9"/>
  <c r="H25" i="9" s="1"/>
  <c r="E26" i="9"/>
  <c r="H26" i="9" s="1"/>
  <c r="D22" i="9"/>
  <c r="D23" i="9"/>
  <c r="D24" i="9"/>
  <c r="D25" i="9"/>
  <c r="D26" i="9"/>
  <c r="D20" i="9"/>
  <c r="D21" i="9"/>
  <c r="D14" i="9"/>
  <c r="D15" i="9"/>
  <c r="D16" i="9"/>
  <c r="D17" i="9"/>
  <c r="D18" i="9"/>
  <c r="D19" i="9"/>
  <c r="B27" i="9"/>
  <c r="C20" i="9" s="1"/>
  <c r="B27" i="6"/>
  <c r="C24" i="6" s="1"/>
  <c r="I21" i="1"/>
  <c r="J21" i="1" s="1"/>
  <c r="K21" i="1" s="1"/>
  <c r="I20" i="1"/>
  <c r="J20" i="1" s="1"/>
  <c r="K20" i="1" s="1"/>
  <c r="C14" i="9" l="1"/>
  <c r="C16" i="9"/>
  <c r="C15" i="9"/>
  <c r="C23" i="9"/>
  <c r="C22" i="9"/>
  <c r="C13" i="9"/>
  <c r="C24" i="9"/>
  <c r="C17" i="9"/>
  <c r="C27" i="9" s="1"/>
  <c r="C26" i="9"/>
  <c r="C25" i="9"/>
  <c r="C18" i="9"/>
  <c r="C19" i="9"/>
  <c r="C21" i="9"/>
  <c r="C17" i="6"/>
  <c r="C25" i="6"/>
  <c r="C18" i="6"/>
  <c r="C26" i="6"/>
  <c r="C19" i="6"/>
  <c r="C21" i="6"/>
  <c r="C22" i="6"/>
  <c r="C15" i="6"/>
  <c r="C23" i="6"/>
  <c r="C20" i="6"/>
  <c r="C13" i="6"/>
  <c r="C14" i="6"/>
  <c r="C16" i="6"/>
  <c r="C27" i="6" l="1"/>
  <c r="G13" i="6"/>
  <c r="E13" i="9" l="1"/>
  <c r="D13" i="9"/>
  <c r="E13" i="6"/>
  <c r="D13" i="6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2" i="6"/>
  <c r="J22" i="6" s="1"/>
  <c r="I23" i="6"/>
  <c r="J23" i="6" s="1"/>
  <c r="I24" i="6"/>
  <c r="J24" i="6" s="1"/>
  <c r="I25" i="6"/>
  <c r="J25" i="6" s="1"/>
  <c r="I26" i="6"/>
  <c r="J26" i="6" s="1"/>
  <c r="I13" i="6"/>
  <c r="E27" i="1"/>
  <c r="F13" i="1" s="1"/>
  <c r="E27" i="9" l="1"/>
  <c r="H13" i="9"/>
  <c r="H27" i="9" s="1"/>
  <c r="J13" i="9" s="1"/>
  <c r="F20" i="1"/>
  <c r="F21" i="1"/>
  <c r="E27" i="6"/>
  <c r="F26" i="1"/>
  <c r="F25" i="1"/>
  <c r="F24" i="1"/>
  <c r="F23" i="1"/>
  <c r="F22" i="1"/>
  <c r="F19" i="1"/>
  <c r="F18" i="1"/>
  <c r="F17" i="1"/>
  <c r="F16" i="1"/>
  <c r="F15" i="1"/>
  <c r="F14" i="1"/>
  <c r="I14" i="1"/>
  <c r="J14" i="1" s="1"/>
  <c r="I15" i="1"/>
  <c r="J15" i="1" s="1"/>
  <c r="I16" i="1"/>
  <c r="J16" i="1" s="1"/>
  <c r="I17" i="1"/>
  <c r="J17" i="1" s="1"/>
  <c r="I18" i="1"/>
  <c r="J18" i="1" s="1"/>
  <c r="K18" i="1" s="1"/>
  <c r="I19" i="1"/>
  <c r="J19" i="1" s="1"/>
  <c r="K19" i="1" s="1"/>
  <c r="I22" i="1"/>
  <c r="J22" i="1" s="1"/>
  <c r="I23" i="1"/>
  <c r="J23" i="1" s="1"/>
  <c r="I24" i="1"/>
  <c r="J24" i="1" s="1"/>
  <c r="I25" i="1"/>
  <c r="J25" i="1" s="1"/>
  <c r="I26" i="1"/>
  <c r="J26" i="1" s="1"/>
  <c r="I13" i="1"/>
  <c r="J13" i="1" s="1"/>
  <c r="J14" i="9" l="1"/>
  <c r="J22" i="9"/>
  <c r="J18" i="9"/>
  <c r="J15" i="9"/>
  <c r="J23" i="9"/>
  <c r="J25" i="9"/>
  <c r="J26" i="9"/>
  <c r="J20" i="9"/>
  <c r="J16" i="9"/>
  <c r="J24" i="9"/>
  <c r="J17" i="9"/>
  <c r="J19" i="9"/>
  <c r="J21" i="9"/>
  <c r="F25" i="6"/>
  <c r="F25" i="9"/>
  <c r="F26" i="6"/>
  <c r="F26" i="9"/>
  <c r="F17" i="6"/>
  <c r="F17" i="9"/>
  <c r="F15" i="6"/>
  <c r="F15" i="9"/>
  <c r="F18" i="6"/>
  <c r="F18" i="9"/>
  <c r="F16" i="6"/>
  <c r="F16" i="9"/>
  <c r="F22" i="6"/>
  <c r="F22" i="9"/>
  <c r="F20" i="6"/>
  <c r="J20" i="6" s="1"/>
  <c r="F20" i="9"/>
  <c r="F19" i="6"/>
  <c r="F19" i="9"/>
  <c r="F21" i="6"/>
  <c r="J21" i="6" s="1"/>
  <c r="F21" i="9"/>
  <c r="F23" i="6"/>
  <c r="F23" i="9"/>
  <c r="F14" i="6"/>
  <c r="F14" i="9"/>
  <c r="F24" i="6"/>
  <c r="F24" i="9"/>
  <c r="K15" i="1"/>
  <c r="K14" i="1"/>
  <c r="K16" i="1"/>
  <c r="K17" i="1"/>
  <c r="K22" i="1"/>
  <c r="K23" i="1"/>
  <c r="K24" i="1"/>
  <c r="K25" i="1"/>
  <c r="K26" i="1"/>
  <c r="K13" i="1"/>
  <c r="F13" i="9"/>
  <c r="F13" i="6"/>
  <c r="F27" i="1"/>
  <c r="B27" i="1"/>
  <c r="F27" i="9" l="1"/>
  <c r="C20" i="1"/>
  <c r="C21" i="1"/>
  <c r="C15" i="1"/>
  <c r="C25" i="1"/>
  <c r="C17" i="1"/>
  <c r="C18" i="1"/>
  <c r="C16" i="1"/>
  <c r="C26" i="1"/>
  <c r="C13" i="1"/>
  <c r="C19" i="1"/>
  <c r="C22" i="1"/>
  <c r="C23" i="1"/>
  <c r="C14" i="1"/>
  <c r="C24" i="1"/>
  <c r="F27" i="6"/>
  <c r="J13" i="6"/>
  <c r="J27" i="6" s="1"/>
  <c r="J30" i="6" s="1"/>
  <c r="C27" i="1" l="1"/>
  <c r="K27" i="1"/>
  <c r="K30" i="1" l="1"/>
  <c r="K28" i="1"/>
  <c r="I27" i="9"/>
  <c r="J27" i="9"/>
  <c r="J30" i="9" l="1"/>
  <c r="J28" i="9"/>
</calcChain>
</file>

<file path=xl/comments1.xml><?xml version="1.0" encoding="utf-8"?>
<comments xmlns="http://schemas.openxmlformats.org/spreadsheetml/2006/main">
  <authors>
    <author>Marianna</author>
  </authors>
  <commentList>
    <comment ref="H12" authorId="0" shapeId="0">
      <text>
        <r>
          <rPr>
            <sz val="9"/>
            <color indexed="81"/>
            <rFont val="Tahoma"/>
            <family val="2"/>
          </rPr>
          <t>Nel caso di materiale composito, la distanza è intesa come media pesata dei singoli componenti</t>
        </r>
      </text>
    </comment>
  </commentList>
</comments>
</file>

<file path=xl/sharedStrings.xml><?xml version="1.0" encoding="utf-8"?>
<sst xmlns="http://schemas.openxmlformats.org/spreadsheetml/2006/main" count="250" uniqueCount="102">
  <si>
    <t>Peso [kg]</t>
  </si>
  <si>
    <t>Totale</t>
  </si>
  <si>
    <t>CRITERIO A.1</t>
  </si>
  <si>
    <t>Materiali</t>
  </si>
  <si>
    <t>Incidenza sul peso totale [%]</t>
  </si>
  <si>
    <t>Intonaco calce canapa</t>
  </si>
  <si>
    <t>Sì</t>
  </si>
  <si>
    <t>No</t>
  </si>
  <si>
    <t>Istruzioni per la compilazione:</t>
  </si>
  <si>
    <t>colore grigio: celle precompilate</t>
  </si>
  <si>
    <t>colore arancione: celle da compilare</t>
  </si>
  <si>
    <t>celle azzurro: celle calcolate automaticamente</t>
  </si>
  <si>
    <t>celle verdi: risultati utili alla determinazione del punteggio del criterio</t>
  </si>
  <si>
    <t>note</t>
  </si>
  <si>
    <t>n.b. compilare soltanto le celle arancioni</t>
  </si>
  <si>
    <t>CRITERIO  A.2</t>
  </si>
  <si>
    <t>FILIERA PRODUTTIVA TRANSFRONTALIERA</t>
  </si>
  <si>
    <t>CRITERIO  A.3</t>
  </si>
  <si>
    <t>* distanza di approvvigionamento intesa come sommatoria di tutte le fasi di trasporto incluse nella filiera produttiva (estrazione dei materiali,lavorazione e trasporto fino al cantiere)</t>
  </si>
  <si>
    <r>
      <t xml:space="preserve">Distanza approvvigionamento materiali d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150 km *</t>
    </r>
  </si>
  <si>
    <r>
      <t xml:space="preserve">Incidenza  dei materiali con d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150 km sul peso totale [%]</t>
    </r>
  </si>
  <si>
    <t>Incidenza dei materiali da filiera transfrontaliera sul peso totale [%]</t>
  </si>
  <si>
    <t>** i materiali devono possedere almeno uno o più passaggi della filiera produttiva in Francia (es: origine della materia prima, prima o seconda lavorazione, etc)</t>
  </si>
  <si>
    <t>E'escluso dalla % di riciclo il recupero di scarti di lavorazione provenienti dallo stesso processo</t>
  </si>
  <si>
    <t>I CAM riconoscono solamente un contenuto di materiale recuperato e materiale riciclato POST-CONSUMO</t>
  </si>
  <si>
    <t>E' accettato materiale di recupero (materiale che sarebbe destinato a discarica) che proviene da altri processi produttivi</t>
  </si>
  <si>
    <t>Nel CAM 2.4.1.2 non viene fatta menzione di sotto prodotti</t>
  </si>
  <si>
    <t>* distanza di approvvigionamento intesa come sommatoria di tutte le fasi di trasporto incluse nella filiera produttiva (estrazione dei materiali,lavorazione e trasporto fino al cantiere). Nel caso di materiale composito, la distanza è intesa come media pesata dei singoli componenti.</t>
  </si>
  <si>
    <t>Tipo di trasporto</t>
  </si>
  <si>
    <t>Distanza approvvigionamento dei materiali considerando il tipo di trasporto</t>
  </si>
  <si>
    <t>Strada</t>
  </si>
  <si>
    <t>Ferrovia</t>
  </si>
  <si>
    <t>Passaggi di filiera in Francia</t>
  </si>
  <si>
    <t>Materiali Offerti</t>
  </si>
  <si>
    <t>Materiali di progetto</t>
  </si>
  <si>
    <r>
      <t xml:space="preserve">Distanza di approvvigionamento materiali con d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200 km * e con passaggi di filiera in Italia e Francia **</t>
    </r>
  </si>
  <si>
    <t>Distanza di approvvigionamento dei materiali [km]</t>
  </si>
  <si>
    <t>Distanza limite di approvvigionamento da territorio transfrontaliero è 200 km***</t>
  </si>
  <si>
    <t>Canali di gronda, converse, scossaline, lavorati e sagomati in rame</t>
  </si>
  <si>
    <t>n. 6 pozzetti per caditoie in cls 50x50x80</t>
  </si>
  <si>
    <t>Controparete in mattoni forati e malta e intonaco sp. 12 cm</t>
  </si>
  <si>
    <t>Travertino in lastre - sp. 3 cm</t>
  </si>
  <si>
    <t>Pluviali di discesa in rame sp. 6/10</t>
  </si>
  <si>
    <t>Faldali in rame sp. 8/10 sagomati per moduli in curva</t>
  </si>
  <si>
    <t>Pietra di luserna in lastre - sp. 5 cm</t>
  </si>
  <si>
    <t>Cappotto in calce canapa</t>
  </si>
  <si>
    <t>Telaio per serramento in larice</t>
  </si>
  <si>
    <t>Vetro di tipo basso emissivo</t>
  </si>
  <si>
    <t>Listelli lignei cassero cappotto</t>
  </si>
  <si>
    <t>Struttura portante in legno del cappotto (cassero)</t>
  </si>
  <si>
    <t>Vetro per serramenti</t>
  </si>
  <si>
    <t>Distanza approvvigionamento dei materiali [km]*</t>
  </si>
  <si>
    <t>*** nel caso il contenuto di materiale riciclato sia inferiore al minimo richiesto, l'offerente non riceverà alcun punteggio premiante per questo criterio.</t>
  </si>
  <si>
    <r>
      <t xml:space="preserve">Contenuto di recuperato o materiale riciclato post-consumo nei </t>
    </r>
    <r>
      <rPr>
        <b/>
        <sz val="11"/>
        <color theme="1"/>
        <rFont val="Calibri"/>
        <family val="2"/>
        <scheme val="minor"/>
      </rPr>
      <t xml:space="preserve">materiali non strutturali </t>
    </r>
    <r>
      <rPr>
        <sz val="11"/>
        <color theme="1"/>
        <rFont val="Calibri"/>
        <family val="2"/>
        <scheme val="minor"/>
      </rPr>
      <t xml:space="preserve">e identificati come </t>
    </r>
    <r>
      <rPr>
        <b/>
        <sz val="11"/>
        <color theme="1"/>
        <rFont val="Calibri"/>
        <family val="2"/>
        <scheme val="minor"/>
      </rPr>
      <t>componenti non specificati [kg]</t>
    </r>
  </si>
  <si>
    <r>
      <t xml:space="preserve">Incidenza contenuto riciclato nei materiali </t>
    </r>
    <r>
      <rPr>
        <b/>
        <sz val="11"/>
        <color theme="1"/>
        <rFont val="Calibri"/>
        <family val="2"/>
        <scheme val="minor"/>
      </rPr>
      <t>non strutturali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non specificati</t>
    </r>
    <r>
      <rPr>
        <sz val="11"/>
        <color theme="1"/>
        <rFont val="Calibri"/>
        <family val="2"/>
        <scheme val="minor"/>
      </rPr>
      <t xml:space="preserve"> sul peso totale del fabbricato [%]</t>
    </r>
  </si>
  <si>
    <t>CRITERIO A.4</t>
  </si>
  <si>
    <t xml:space="preserve">Rx = contenuto di materia prima riciclata (post-consumo) dei materiali non strutturali e non specificati, espresso in percentuale in peso sul totale dei materiali esclusi i contributi dei componenti specificati </t>
  </si>
  <si>
    <t>Calcolo del peso dei componenti non specificati sul totale del progetto [kg]</t>
  </si>
  <si>
    <t>SERRAMENTI</t>
  </si>
  <si>
    <t>Fasi di lavorazione</t>
  </si>
  <si>
    <t>Luogo</t>
  </si>
  <si>
    <t>LISTELLI PER CASSERO CAPPOTTO</t>
  </si>
  <si>
    <t>CASSERO CAPPOTTO (tavolame)</t>
  </si>
  <si>
    <t>Distanza [km]</t>
  </si>
  <si>
    <t>Emissione di gas climalteranti [kgCO2eq]</t>
  </si>
  <si>
    <t>MATERIALI LEGNOSI A BASSO IMPATTO AMBIENTALE</t>
  </si>
  <si>
    <t>Emissione di gas climalteranti [kgCO2eq]*</t>
  </si>
  <si>
    <t>** nel caso il valore di percentuale Dx sia inferiore al minimo richiesto, l'offerente non riceverà alcun punteggio premiante per questo criterio.</t>
  </si>
  <si>
    <t>Materiale isolante sfuso in canapulo</t>
  </si>
  <si>
    <t>* i materiali strutturali non sono considerati per questo criterio di premialità, in quanto non previsti dal progetto</t>
  </si>
  <si>
    <t>Luogo partenza</t>
  </si>
  <si>
    <t>Luogo destinazione</t>
  </si>
  <si>
    <t>Trasporto segato</t>
  </si>
  <si>
    <t>Trasporto lamellare</t>
  </si>
  <si>
    <t>Trasporto serramento a cantiere</t>
  </si>
  <si>
    <t>Trasporto bosco - segheria</t>
  </si>
  <si>
    <t>Operatore</t>
  </si>
  <si>
    <t>Trasporto segato - cantiere</t>
  </si>
  <si>
    <t>bosco</t>
  </si>
  <si>
    <t>segheria</t>
  </si>
  <si>
    <t>Timbro e firma</t>
  </si>
  <si>
    <t>produzione lamellare</t>
  </si>
  <si>
    <t>serramentista</t>
  </si>
  <si>
    <t>cantiere</t>
  </si>
  <si>
    <t>operatore A</t>
  </si>
  <si>
    <t>operatore B</t>
  </si>
  <si>
    <t>operatore C</t>
  </si>
  <si>
    <t>operatore D</t>
  </si>
  <si>
    <t>Carico trasportato [t]</t>
  </si>
  <si>
    <t>DISTANZA DI APPROVVIGIONAMENTO MATERIALI (CAM 2.6.5 - D.M. 11/10/17)</t>
  </si>
  <si>
    <t>Percentuale minima ammissibile per l'ottenimento del punteggio = 60% **</t>
  </si>
  <si>
    <r>
      <rPr>
        <b/>
        <sz val="14"/>
        <color theme="1"/>
        <rFont val="Calibri"/>
        <family val="2"/>
      </rPr>
      <t>Δ</t>
    </r>
    <r>
      <rPr>
        <b/>
        <sz val="14"/>
        <color theme="1"/>
        <rFont val="Calibri"/>
        <family val="2"/>
        <scheme val="minor"/>
      </rPr>
      <t>D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= Percentuale totale dei materiali con d </t>
    </r>
    <r>
      <rPr>
        <b/>
        <sz val="14"/>
        <color theme="1"/>
        <rFont val="Calibri"/>
        <family val="2"/>
      </rPr>
      <t>≤</t>
    </r>
    <r>
      <rPr>
        <b/>
        <sz val="12.6"/>
        <color theme="1"/>
        <rFont val="Calibri"/>
        <family val="2"/>
      </rPr>
      <t xml:space="preserve"> 150 km oltre il 60%</t>
    </r>
  </si>
  <si>
    <r>
      <t>T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= Percentuale materie prime appartenenti alla filiera produttiva transfrontaliera</t>
    </r>
  </si>
  <si>
    <t>*** nel caso la distanza di approvvigionamento da territorio transfrontaliero sia superiore al minimo richiesto, l'offerente non riceverà alcun punteggio premiante per questo criterio.</t>
  </si>
  <si>
    <t xml:space="preserve">**quantità di emissioni di gas climalteranti derivanti dalle fasi di trasporto per tutti i componenti legnosi, espresso in kg di CO2 equivalenti </t>
  </si>
  <si>
    <r>
      <t>Emiss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= quantità di emissioni di gas climalteranti complessivo**, espresso in kgCO2 eq</t>
    </r>
  </si>
  <si>
    <r>
      <rPr>
        <sz val="11"/>
        <color theme="1"/>
        <rFont val="Calibri"/>
        <family val="2"/>
        <scheme val="minor"/>
      </rPr>
      <t xml:space="preserve">Materiali che rientrano nell'art. </t>
    </r>
    <r>
      <rPr>
        <b/>
        <sz val="11"/>
        <color theme="1"/>
        <rFont val="Calibri"/>
        <family val="2"/>
        <scheme val="minor"/>
      </rPr>
      <t>2.4.1.2</t>
    </r>
    <r>
      <rPr>
        <sz val="11"/>
        <color theme="1"/>
        <rFont val="Calibri"/>
        <family val="2"/>
        <scheme val="minor"/>
      </rPr>
      <t xml:space="preserve"> (D.M. 11/10/17) per</t>
    </r>
    <r>
      <rPr>
        <b/>
        <sz val="11"/>
        <color theme="1"/>
        <rFont val="Calibri"/>
        <family val="2"/>
        <scheme val="minor"/>
      </rPr>
      <t xml:space="preserve"> componenti non specificati **</t>
    </r>
  </si>
  <si>
    <t>MATERIALI CON CONTENUTO DI MATERIE PRIME RICICLATE (CAM 2.4.1.2 - D.M. 11/10/17)*</t>
  </si>
  <si>
    <r>
      <rPr>
        <b/>
        <sz val="14"/>
        <color theme="1"/>
        <rFont val="Calibri"/>
        <family val="2"/>
      </rPr>
      <t>Δ</t>
    </r>
    <r>
      <rPr>
        <b/>
        <sz val="14"/>
        <color theme="1"/>
        <rFont val="Calibri"/>
        <family val="2"/>
        <scheme val="minor"/>
      </rPr>
      <t xml:space="preserve">R </t>
    </r>
    <r>
      <rPr>
        <b/>
        <vertAlign val="subscript"/>
        <sz val="14"/>
        <color theme="1"/>
        <rFont val="Calibri"/>
        <family val="2"/>
        <scheme val="minor"/>
      </rPr>
      <t>NON STRUTT X</t>
    </r>
    <r>
      <rPr>
        <b/>
        <sz val="14"/>
        <color theme="1"/>
        <rFont val="Calibri"/>
        <family val="2"/>
        <scheme val="minor"/>
      </rPr>
      <t xml:space="preserve"> = Percentuale totale del contenuto di materiale riciclato nei materiali non strutturali e non specificati oltre il 15%</t>
    </r>
  </si>
  <si>
    <t>Percentuale minima ammissibile per l'ottenimento del punteggio 15% ***</t>
  </si>
  <si>
    <t>** secondo i criteri CAM (D.M. 11/10/17), i materiali possono rientrare nei criteri per componenti specificati come indicato all'art. 2.4.2 oppure, se così non fosse, possono contribuire a raggiungere l'obiettivo del 15% in peso di contenuto di riciclato sul progetto complessivo nel caso vengano riconosciuti come componenti non specificati (art. 2.4.1.2). Materiali a base legno: devono rispettare il criterio 2.4.2.4 per l'origine di legname da foreste gestite in maniera sostenibile, ma possono contribuire al raggiungimento del 15% attraverso un eventuale contenuto di materiale riciclato.</t>
  </si>
  <si>
    <t>* Fattore di emissioni per trasporto su strada con veicolo non specificato classe Euro 4, espresso in [kgCO2 eq/tkm]; ricavato dal database Ecoinvent v3.4, una delle banche dati più complete e utilizzate per la valutazione di impatto ambientale di processi (analisi LCA).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</si>
</sst>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vertAlign val="subscript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.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indexed="64"/>
      </bottom>
      <diagonal/>
    </border>
    <border>
      <left/>
      <right/>
      <top style="medium">
        <color rgb="FF0000FF"/>
      </top>
      <bottom style="medium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/>
      <right style="medium">
        <color rgb="FF0000FF"/>
      </right>
      <top/>
      <bottom/>
      <diagonal/>
    </border>
    <border>
      <left style="thin">
        <color indexed="64"/>
      </left>
      <right style="medium">
        <color rgb="FF0000FF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/>
      <right style="medium">
        <color rgb="FF0000FF"/>
      </right>
      <top style="medium">
        <color indexed="64"/>
      </top>
      <bottom/>
      <diagonal/>
    </border>
    <border>
      <left/>
      <right style="medium">
        <color rgb="FF0000FF"/>
      </right>
      <top/>
      <bottom style="medium">
        <color indexed="64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 style="thin">
        <color indexed="64"/>
      </bottom>
      <diagonal/>
    </border>
    <border>
      <left/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FF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FF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3" borderId="0" xfId="0" applyFill="1"/>
    <xf numFmtId="0" fontId="2" fillId="4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0" borderId="0" xfId="0" applyFill="1" applyBorder="1"/>
    <xf numFmtId="0" fontId="0" fillId="3" borderId="0" xfId="0" applyFill="1" applyBorder="1"/>
    <xf numFmtId="0" fontId="2" fillId="4" borderId="1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20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2" fillId="0" borderId="13" xfId="0" applyFont="1" applyFill="1" applyBorder="1"/>
    <xf numFmtId="0" fontId="2" fillId="8" borderId="13" xfId="0" applyFont="1" applyFill="1" applyBorder="1"/>
    <xf numFmtId="0" fontId="0" fillId="8" borderId="0" xfId="0" applyFill="1" applyBorder="1"/>
    <xf numFmtId="0" fontId="2" fillId="0" borderId="0" xfId="0" applyFont="1" applyFill="1" applyBorder="1"/>
    <xf numFmtId="2" fontId="0" fillId="7" borderId="1" xfId="0" applyNumberFormat="1" applyFill="1" applyBorder="1" applyAlignment="1">
      <alignment horizontal="center"/>
    </xf>
    <xf numFmtId="1" fontId="0" fillId="7" borderId="1" xfId="1" applyNumberFormat="1" applyFont="1" applyFill="1" applyBorder="1" applyAlignment="1">
      <alignment horizontal="center"/>
    </xf>
    <xf numFmtId="9" fontId="2" fillId="2" borderId="7" xfId="1" applyFont="1" applyFill="1" applyBorder="1" applyAlignment="1">
      <alignment horizontal="left" vertical="center"/>
    </xf>
    <xf numFmtId="10" fontId="0" fillId="7" borderId="1" xfId="1" applyNumberFormat="1" applyFont="1" applyFill="1" applyBorder="1" applyAlignment="1">
      <alignment horizontal="left"/>
    </xf>
    <xf numFmtId="2" fontId="2" fillId="7" borderId="6" xfId="1" applyNumberFormat="1" applyFont="1" applyFill="1" applyBorder="1" applyAlignment="1">
      <alignment horizontal="center"/>
    </xf>
    <xf numFmtId="10" fontId="0" fillId="7" borderId="1" xfId="1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 vertical="center" wrapText="1"/>
    </xf>
    <xf numFmtId="10" fontId="2" fillId="7" borderId="6" xfId="1" applyNumberFormat="1" applyFont="1" applyFill="1" applyBorder="1" applyAlignment="1">
      <alignment horizontal="center"/>
    </xf>
    <xf numFmtId="10" fontId="0" fillId="5" borderId="1" xfId="1" applyNumberFormat="1" applyFont="1" applyFill="1" applyBorder="1" applyAlignment="1" applyProtection="1">
      <alignment horizontal="center"/>
      <protection locked="0"/>
    </xf>
    <xf numFmtId="1" fontId="0" fillId="5" borderId="1" xfId="1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10" fontId="0" fillId="2" borderId="1" xfId="1" applyNumberFormat="1" applyFont="1" applyFill="1" applyBorder="1" applyAlignment="1" applyProtection="1">
      <alignment horizontal="center"/>
    </xf>
    <xf numFmtId="1" fontId="0" fillId="7" borderId="1" xfId="1" applyNumberFormat="1" applyFont="1" applyFill="1" applyBorder="1" applyAlignment="1" applyProtection="1">
      <alignment horizontal="center"/>
    </xf>
    <xf numFmtId="2" fontId="0" fillId="7" borderId="1" xfId="0" applyNumberFormat="1" applyFill="1" applyBorder="1" applyAlignment="1" applyProtection="1">
      <alignment horizontal="center"/>
    </xf>
    <xf numFmtId="2" fontId="2" fillId="2" borderId="6" xfId="0" applyNumberFormat="1" applyFont="1" applyFill="1" applyBorder="1" applyAlignment="1" applyProtection="1">
      <alignment horizontal="center" vertical="center"/>
    </xf>
    <xf numFmtId="9" fontId="2" fillId="2" borderId="38" xfId="1" applyFont="1" applyFill="1" applyBorder="1" applyAlignment="1" applyProtection="1">
      <alignment horizontal="center" vertical="center"/>
    </xf>
    <xf numFmtId="9" fontId="2" fillId="2" borderId="37" xfId="1" applyFont="1" applyFill="1" applyBorder="1" applyAlignment="1" applyProtection="1">
      <alignment horizontal="left" vertical="center"/>
    </xf>
    <xf numFmtId="2" fontId="2" fillId="7" borderId="7" xfId="1" applyNumberFormat="1" applyFont="1" applyFill="1" applyBorder="1" applyAlignment="1" applyProtection="1">
      <alignment horizontal="center" vertical="center"/>
    </xf>
    <xf numFmtId="9" fontId="2" fillId="7" borderId="2" xfId="1" applyFont="1" applyFill="1" applyBorder="1" applyAlignment="1" applyProtection="1">
      <alignment horizontal="center" vertical="center"/>
    </xf>
    <xf numFmtId="9" fontId="2" fillId="2" borderId="43" xfId="1" applyFont="1" applyFill="1" applyBorder="1" applyAlignment="1" applyProtection="1">
      <alignment horizontal="center" vertical="center"/>
    </xf>
    <xf numFmtId="0" fontId="2" fillId="2" borderId="7" xfId="1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</xf>
    <xf numFmtId="49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9" fontId="4" fillId="6" borderId="19" xfId="1" applyNumberFormat="1" applyFont="1" applyFill="1" applyBorder="1" applyAlignment="1" applyProtection="1">
      <alignment horizontal="center" vertical="center"/>
    </xf>
    <xf numFmtId="10" fontId="0" fillId="7" borderId="1" xfId="1" applyNumberFormat="1" applyFont="1" applyFill="1" applyBorder="1" applyAlignment="1" applyProtection="1">
      <alignment horizontal="center"/>
    </xf>
    <xf numFmtId="2" fontId="0" fillId="2" borderId="3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/>
    </xf>
    <xf numFmtId="0" fontId="9" fillId="2" borderId="22" xfId="0" applyFont="1" applyFill="1" applyBorder="1"/>
    <xf numFmtId="10" fontId="0" fillId="7" borderId="23" xfId="1" applyNumberFormat="1" applyFont="1" applyFill="1" applyBorder="1" applyAlignment="1">
      <alignment horizontal="center"/>
    </xf>
    <xf numFmtId="0" fontId="2" fillId="2" borderId="24" xfId="0" applyFont="1" applyFill="1" applyBorder="1" applyAlignment="1" applyProtection="1">
      <alignment vertical="center"/>
    </xf>
    <xf numFmtId="10" fontId="2" fillId="7" borderId="25" xfId="1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2" fontId="0" fillId="7" borderId="43" xfId="0" applyNumberFormat="1" applyFon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 wrapText="1"/>
    </xf>
    <xf numFmtId="10" fontId="0" fillId="7" borderId="23" xfId="1" applyNumberFormat="1" applyFont="1" applyFill="1" applyBorder="1" applyProtection="1"/>
    <xf numFmtId="10" fontId="2" fillId="7" borderId="25" xfId="1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0" fontId="11" fillId="0" borderId="55" xfId="0" applyFont="1" applyFill="1" applyBorder="1"/>
    <xf numFmtId="0" fontId="0" fillId="3" borderId="0" xfId="0" applyFill="1" applyBorder="1" applyProtection="1"/>
    <xf numFmtId="0" fontId="0" fillId="3" borderId="0" xfId="0" applyFill="1" applyProtection="1"/>
    <xf numFmtId="0" fontId="2" fillId="4" borderId="13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0" fontId="2" fillId="7" borderId="13" xfId="0" applyFont="1" applyFill="1" applyBorder="1" applyAlignment="1" applyProtection="1">
      <alignment horizontal="center"/>
    </xf>
    <xf numFmtId="0" fontId="2" fillId="6" borderId="13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/>
    <xf numFmtId="0" fontId="9" fillId="2" borderId="22" xfId="0" applyFont="1" applyFill="1" applyBorder="1" applyProtection="1"/>
    <xf numFmtId="0" fontId="0" fillId="0" borderId="13" xfId="0" applyFill="1" applyBorder="1" applyProtection="1"/>
    <xf numFmtId="0" fontId="0" fillId="0" borderId="0" xfId="0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0" fillId="0" borderId="27" xfId="0" applyFill="1" applyBorder="1" applyProtection="1"/>
    <xf numFmtId="9" fontId="4" fillId="6" borderId="19" xfId="0" applyNumberFormat="1" applyFont="1" applyFill="1" applyBorder="1" applyAlignment="1" applyProtection="1">
      <alignment horizontal="right"/>
    </xf>
    <xf numFmtId="9" fontId="2" fillId="0" borderId="20" xfId="0" applyNumberFormat="1" applyFont="1" applyFill="1" applyBorder="1" applyAlignment="1" applyProtection="1">
      <alignment horizontal="right"/>
    </xf>
    <xf numFmtId="0" fontId="0" fillId="0" borderId="20" xfId="0" applyFill="1" applyBorder="1" applyProtection="1"/>
    <xf numFmtId="0" fontId="11" fillId="0" borderId="55" xfId="0" applyFont="1" applyFill="1" applyBorder="1" applyProtection="1"/>
    <xf numFmtId="0" fontId="0" fillId="0" borderId="28" xfId="0" applyFill="1" applyBorder="1" applyProtection="1"/>
    <xf numFmtId="0" fontId="0" fillId="0" borderId="29" xfId="0" applyFill="1" applyBorder="1" applyProtection="1"/>
    <xf numFmtId="0" fontId="0" fillId="0" borderId="30" xfId="0" applyFill="1" applyBorder="1" applyProtection="1"/>
    <xf numFmtId="0" fontId="9" fillId="5" borderId="1" xfId="0" applyFont="1" applyFill="1" applyBorder="1" applyProtection="1"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8" xfId="0" applyNumberForma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10" fontId="0" fillId="7" borderId="1" xfId="1" applyNumberFormat="1" applyFont="1" applyFill="1" applyBorder="1" applyAlignment="1" applyProtection="1">
      <alignment horizontal="left"/>
    </xf>
    <xf numFmtId="2" fontId="0" fillId="7" borderId="1" xfId="1" applyNumberFormat="1" applyFont="1" applyFill="1" applyBorder="1" applyAlignment="1" applyProtection="1">
      <alignment horizontal="center"/>
    </xf>
    <xf numFmtId="9" fontId="2" fillId="2" borderId="7" xfId="1" applyFont="1" applyFill="1" applyBorder="1" applyAlignment="1" applyProtection="1">
      <alignment horizontal="left" vertical="center"/>
    </xf>
    <xf numFmtId="9" fontId="2" fillId="7" borderId="7" xfId="1" applyFont="1" applyFill="1" applyBorder="1" applyAlignment="1" applyProtection="1">
      <alignment horizontal="center" vertical="center"/>
    </xf>
    <xf numFmtId="9" fontId="2" fillId="2" borderId="7" xfId="1" applyFont="1" applyFill="1" applyBorder="1" applyAlignment="1" applyProtection="1">
      <alignment horizontal="center" vertical="center"/>
    </xf>
    <xf numFmtId="0" fontId="0" fillId="0" borderId="26" xfId="0" applyFill="1" applyBorder="1" applyProtection="1"/>
    <xf numFmtId="9" fontId="4" fillId="4" borderId="20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0" fillId="2" borderId="22" xfId="0" applyFill="1" applyBorder="1" applyAlignment="1" applyProtection="1">
      <alignment wrapText="1"/>
    </xf>
    <xf numFmtId="2" fontId="0" fillId="7" borderId="23" xfId="0" applyNumberFormat="1" applyFill="1" applyBorder="1" applyAlignment="1" applyProtection="1">
      <alignment horizontal="center" vertical="top" wrapText="1"/>
    </xf>
    <xf numFmtId="0" fontId="2" fillId="2" borderId="3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horizontal="center" vertical="top" wrapText="1"/>
    </xf>
    <xf numFmtId="164" fontId="0" fillId="7" borderId="1" xfId="0" applyNumberFormat="1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2" fontId="0" fillId="7" borderId="25" xfId="0" applyNumberFormat="1" applyFill="1" applyBorder="1" applyAlignment="1" applyProtection="1">
      <alignment horizontal="center" vertical="top" wrapText="1"/>
    </xf>
    <xf numFmtId="0" fontId="0" fillId="0" borderId="52" xfId="0" applyBorder="1" applyAlignment="1" applyProtection="1">
      <alignment wrapText="1"/>
    </xf>
    <xf numFmtId="0" fontId="0" fillId="0" borderId="9" xfId="0" applyBorder="1" applyAlignment="1" applyProtection="1">
      <alignment horizontal="center" vertical="top" wrapText="1"/>
    </xf>
    <xf numFmtId="0" fontId="0" fillId="0" borderId="20" xfId="0" applyBorder="1" applyAlignment="1" applyProtection="1">
      <alignment horizontal="center" vertical="top" wrapText="1"/>
    </xf>
    <xf numFmtId="0" fontId="2" fillId="2" borderId="22" xfId="0" applyFont="1" applyFill="1" applyBorder="1" applyAlignment="1" applyProtection="1">
      <alignment vertical="top" wrapText="1"/>
    </xf>
    <xf numFmtId="0" fontId="2" fillId="2" borderId="22" xfId="0" applyFont="1" applyFill="1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0" fillId="0" borderId="14" xfId="0" applyBorder="1" applyAlignment="1" applyProtection="1">
      <alignment horizontal="center" vertical="top" wrapText="1"/>
    </xf>
    <xf numFmtId="0" fontId="0" fillId="0" borderId="46" xfId="0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wrapText="1"/>
    </xf>
    <xf numFmtId="164" fontId="0" fillId="7" borderId="1" xfId="0" applyNumberForma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0" borderId="13" xfId="0" applyBorder="1" applyAlignment="1" applyProtection="1"/>
    <xf numFmtId="0" fontId="0" fillId="0" borderId="0" xfId="0" applyBorder="1" applyAlignment="1" applyProtection="1"/>
    <xf numFmtId="0" fontId="0" fillId="0" borderId="29" xfId="0" applyBorder="1" applyAlignment="1" applyProtection="1"/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2" fontId="0" fillId="5" borderId="1" xfId="1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4" fillId="4" borderId="44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18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5" fillId="4" borderId="19" xfId="0" applyFont="1" applyFill="1" applyBorder="1" applyAlignment="1" applyProtection="1">
      <alignment horizontal="center"/>
    </xf>
    <xf numFmtId="0" fontId="4" fillId="6" borderId="18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" fillId="2" borderId="31" xfId="0" applyFont="1" applyFill="1" applyBorder="1" applyAlignment="1" applyProtection="1">
      <alignment horizontal="left" wrapText="1"/>
    </xf>
    <xf numFmtId="0" fontId="2" fillId="2" borderId="14" xfId="0" applyFont="1" applyFill="1" applyBorder="1" applyAlignment="1" applyProtection="1">
      <alignment horizontal="left" wrapText="1"/>
    </xf>
    <xf numFmtId="0" fontId="2" fillId="2" borderId="45" xfId="0" applyFont="1" applyFill="1" applyBorder="1" applyAlignment="1" applyProtection="1">
      <alignment horizontal="left" wrapText="1"/>
    </xf>
    <xf numFmtId="0" fontId="2" fillId="2" borderId="22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2" fillId="2" borderId="23" xfId="0" applyFont="1" applyFill="1" applyBorder="1" applyAlignment="1" applyProtection="1">
      <alignment horizontal="left" wrapText="1"/>
    </xf>
    <xf numFmtId="0" fontId="2" fillId="4" borderId="20" xfId="0" applyFont="1" applyFill="1" applyBorder="1" applyAlignment="1" applyProtection="1">
      <alignment horizontal="left"/>
    </xf>
    <xf numFmtId="0" fontId="2" fillId="6" borderId="50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51" xfId="0" applyFont="1" applyFill="1" applyBorder="1" applyAlignment="1" applyProtection="1">
      <alignment horizontal="center" vertical="center" wrapText="1"/>
    </xf>
    <xf numFmtId="2" fontId="0" fillId="6" borderId="53" xfId="0" applyNumberFormat="1" applyFill="1" applyBorder="1" applyAlignment="1" applyProtection="1">
      <alignment horizontal="center" vertical="center" wrapText="1"/>
    </xf>
    <xf numFmtId="0" fontId="0" fillId="6" borderId="54" xfId="0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20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2" fillId="2" borderId="4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4" fillId="6" borderId="1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00FF"/>
      <color rgb="FF66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topLeftCell="A19" zoomScale="80" zoomScaleNormal="80" workbookViewId="0">
      <selection activeCell="A37" sqref="A37:K37"/>
    </sheetView>
  </sheetViews>
  <sheetFormatPr defaultRowHeight="15" x14ac:dyDescent="0.25"/>
  <cols>
    <col min="1" max="1" width="62.140625" style="79" customWidth="1"/>
    <col min="2" max="2" width="16.28515625" style="79" customWidth="1"/>
    <col min="3" max="3" width="17.7109375" style="79" customWidth="1"/>
    <col min="4" max="4" width="61" style="79" customWidth="1"/>
    <col min="5" max="7" width="17.7109375" style="79" customWidth="1"/>
    <col min="8" max="9" width="23" style="79" customWidth="1"/>
    <col min="10" max="10" width="23.85546875" style="79" customWidth="1"/>
    <col min="11" max="11" width="34.140625" style="79" customWidth="1"/>
    <col min="12" max="12" width="21.140625" style="79" customWidth="1"/>
    <col min="13" max="16384" width="9.140625" style="79"/>
  </cols>
  <sheetData>
    <row r="1" spans="1:12" ht="16.5" thickBot="1" x14ac:dyDescent="0.3">
      <c r="A1" s="157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78"/>
    </row>
    <row r="2" spans="1:12" ht="16.5" thickBot="1" x14ac:dyDescent="0.3">
      <c r="A2" s="160" t="s">
        <v>89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78"/>
    </row>
    <row r="3" spans="1:12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78"/>
    </row>
    <row r="4" spans="1:12" x14ac:dyDescent="0.25">
      <c r="A4" s="83" t="s">
        <v>8</v>
      </c>
      <c r="B4" s="81"/>
      <c r="C4" s="81"/>
      <c r="D4" s="81"/>
      <c r="E4" s="81"/>
      <c r="F4" s="81"/>
      <c r="G4" s="81"/>
      <c r="H4" s="81"/>
      <c r="I4" s="81"/>
      <c r="J4" s="81"/>
      <c r="K4" s="82"/>
      <c r="L4" s="78"/>
    </row>
    <row r="5" spans="1:12" x14ac:dyDescent="0.25">
      <c r="A5" s="84"/>
      <c r="B5" s="166" t="s">
        <v>9</v>
      </c>
      <c r="C5" s="166"/>
      <c r="D5" s="166"/>
      <c r="E5" s="166"/>
      <c r="F5" s="166"/>
      <c r="G5" s="166"/>
      <c r="H5" s="166"/>
      <c r="I5" s="166"/>
      <c r="J5" s="166"/>
      <c r="K5" s="82"/>
      <c r="L5" s="78"/>
    </row>
    <row r="6" spans="1:12" x14ac:dyDescent="0.25">
      <c r="A6" s="85"/>
      <c r="B6" s="166" t="s">
        <v>10</v>
      </c>
      <c r="C6" s="166"/>
      <c r="D6" s="166"/>
      <c r="E6" s="166"/>
      <c r="F6" s="166"/>
      <c r="G6" s="166"/>
      <c r="H6" s="166"/>
      <c r="I6" s="166"/>
      <c r="J6" s="166"/>
      <c r="K6" s="82"/>
      <c r="L6" s="78"/>
    </row>
    <row r="7" spans="1:12" x14ac:dyDescent="0.25">
      <c r="A7" s="86"/>
      <c r="B7" s="166" t="s">
        <v>11</v>
      </c>
      <c r="C7" s="166"/>
      <c r="D7" s="166"/>
      <c r="E7" s="166"/>
      <c r="F7" s="166"/>
      <c r="G7" s="166"/>
      <c r="H7" s="166"/>
      <c r="I7" s="166"/>
      <c r="J7" s="166"/>
      <c r="K7" s="82"/>
      <c r="L7" s="78"/>
    </row>
    <row r="8" spans="1:12" x14ac:dyDescent="0.25">
      <c r="A8" s="87"/>
      <c r="B8" s="88" t="s">
        <v>12</v>
      </c>
      <c r="C8" s="88"/>
      <c r="D8" s="88"/>
      <c r="E8" s="88"/>
      <c r="F8" s="88"/>
      <c r="G8" s="88"/>
      <c r="H8" s="88"/>
      <c r="I8" s="88"/>
      <c r="J8" s="88"/>
      <c r="K8" s="82"/>
    </row>
    <row r="9" spans="1:12" x14ac:dyDescent="0.25">
      <c r="A9" s="80"/>
      <c r="B9" s="81"/>
      <c r="C9" s="81"/>
      <c r="D9" s="81"/>
      <c r="E9" s="81"/>
      <c r="F9" s="81"/>
      <c r="G9" s="81"/>
      <c r="H9" s="81"/>
      <c r="I9" s="81"/>
      <c r="J9" s="81"/>
      <c r="K9" s="82"/>
      <c r="L9" s="78"/>
    </row>
    <row r="10" spans="1:12" ht="15.75" thickBot="1" x14ac:dyDescent="0.3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2"/>
      <c r="L10" s="78"/>
    </row>
    <row r="11" spans="1:12" ht="15.75" thickBot="1" x14ac:dyDescent="0.3">
      <c r="A11" s="167" t="s">
        <v>34</v>
      </c>
      <c r="B11" s="168"/>
      <c r="C11" s="169"/>
      <c r="D11" s="170" t="s">
        <v>33</v>
      </c>
      <c r="E11" s="168"/>
      <c r="F11" s="168"/>
      <c r="G11" s="168"/>
      <c r="H11" s="168"/>
      <c r="I11" s="168"/>
      <c r="J11" s="168"/>
      <c r="K11" s="171"/>
      <c r="L11" s="78"/>
    </row>
    <row r="12" spans="1:12" ht="75" x14ac:dyDescent="0.25">
      <c r="A12" s="70" t="s">
        <v>3</v>
      </c>
      <c r="B12" s="57" t="s">
        <v>0</v>
      </c>
      <c r="C12" s="58" t="s">
        <v>4</v>
      </c>
      <c r="D12" s="58" t="s">
        <v>33</v>
      </c>
      <c r="E12" s="39" t="s">
        <v>0</v>
      </c>
      <c r="F12" s="39" t="s">
        <v>4</v>
      </c>
      <c r="G12" s="39" t="s">
        <v>28</v>
      </c>
      <c r="H12" s="39" t="s">
        <v>51</v>
      </c>
      <c r="I12" s="39" t="s">
        <v>29</v>
      </c>
      <c r="J12" s="39" t="s">
        <v>19</v>
      </c>
      <c r="K12" s="71" t="s">
        <v>20</v>
      </c>
      <c r="L12" s="78"/>
    </row>
    <row r="13" spans="1:12" x14ac:dyDescent="0.25">
      <c r="A13" s="89" t="s">
        <v>38</v>
      </c>
      <c r="B13" s="40">
        <v>200</v>
      </c>
      <c r="C13" s="41">
        <f>B13/$B$27</f>
        <v>6.0008060498715201E-3</v>
      </c>
      <c r="D13" s="101" t="s">
        <v>38</v>
      </c>
      <c r="E13" s="102">
        <v>200</v>
      </c>
      <c r="F13" s="55">
        <f>E13/$E$27</f>
        <v>6.0008060498715201E-3</v>
      </c>
      <c r="G13" s="37" t="s">
        <v>31</v>
      </c>
      <c r="H13" s="38">
        <v>1000</v>
      </c>
      <c r="I13" s="42">
        <f>IF(G13="Strada",H13,H13*0.25)</f>
        <v>250</v>
      </c>
      <c r="J13" s="43" t="str">
        <f>IF(I13&lt;=150,"Sì","No")</f>
        <v>No</v>
      </c>
      <c r="K13" s="72">
        <f>IF(J13="Sì",F13,0)</f>
        <v>0</v>
      </c>
      <c r="L13" s="78"/>
    </row>
    <row r="14" spans="1:12" x14ac:dyDescent="0.25">
      <c r="A14" s="89" t="s">
        <v>43</v>
      </c>
      <c r="B14" s="40">
        <v>178</v>
      </c>
      <c r="C14" s="41">
        <f t="shared" ref="C14:C26" si="0">B14/$B$27</f>
        <v>5.3407173843856527E-3</v>
      </c>
      <c r="D14" s="101" t="s">
        <v>43</v>
      </c>
      <c r="E14" s="102">
        <v>178</v>
      </c>
      <c r="F14" s="55">
        <f t="shared" ref="F14:F26" si="1">E14/$E$27</f>
        <v>5.3407173843856527E-3</v>
      </c>
      <c r="G14" s="37" t="s">
        <v>31</v>
      </c>
      <c r="H14" s="38">
        <v>1000</v>
      </c>
      <c r="I14" s="42">
        <f t="shared" ref="I14:I26" si="2">IF(G14="Strada",H14,H14*0.25)</f>
        <v>250</v>
      </c>
      <c r="J14" s="43" t="str">
        <f t="shared" ref="J14:J26" si="3">IF(I14&lt;=150,"Sì","No")</f>
        <v>No</v>
      </c>
      <c r="K14" s="72">
        <f t="shared" ref="K14:K26" si="4">IF(J14="Sì",F14,0)</f>
        <v>0</v>
      </c>
      <c r="L14" s="78"/>
    </row>
    <row r="15" spans="1:12" x14ac:dyDescent="0.25">
      <c r="A15" s="89" t="s">
        <v>42</v>
      </c>
      <c r="B15" s="56">
        <v>105.63588000000001</v>
      </c>
      <c r="C15" s="41">
        <f t="shared" si="0"/>
        <v>3.1695021389375098E-3</v>
      </c>
      <c r="D15" s="101" t="s">
        <v>42</v>
      </c>
      <c r="E15" s="102">
        <v>105.63588000000001</v>
      </c>
      <c r="F15" s="55">
        <f t="shared" si="1"/>
        <v>3.1695021389375098E-3</v>
      </c>
      <c r="G15" s="37" t="s">
        <v>31</v>
      </c>
      <c r="H15" s="38">
        <v>1000</v>
      </c>
      <c r="I15" s="42">
        <f t="shared" si="2"/>
        <v>250</v>
      </c>
      <c r="J15" s="43" t="str">
        <f t="shared" si="3"/>
        <v>No</v>
      </c>
      <c r="K15" s="72">
        <f t="shared" si="4"/>
        <v>0</v>
      </c>
      <c r="L15" s="78"/>
    </row>
    <row r="16" spans="1:12" x14ac:dyDescent="0.25">
      <c r="A16" s="89" t="s">
        <v>39</v>
      </c>
      <c r="B16" s="40">
        <v>1296</v>
      </c>
      <c r="C16" s="41">
        <f t="shared" si="0"/>
        <v>3.8885223203167452E-2</v>
      </c>
      <c r="D16" s="101" t="s">
        <v>39</v>
      </c>
      <c r="E16" s="102">
        <v>1296</v>
      </c>
      <c r="F16" s="55">
        <f t="shared" si="1"/>
        <v>3.8885223203167452E-2</v>
      </c>
      <c r="G16" s="37" t="s">
        <v>30</v>
      </c>
      <c r="H16" s="38">
        <v>225</v>
      </c>
      <c r="I16" s="42">
        <f t="shared" si="2"/>
        <v>225</v>
      </c>
      <c r="J16" s="43" t="str">
        <f t="shared" si="3"/>
        <v>No</v>
      </c>
      <c r="K16" s="72">
        <f t="shared" si="4"/>
        <v>0</v>
      </c>
    </row>
    <row r="17" spans="1:12" x14ac:dyDescent="0.25">
      <c r="A17" s="89" t="s">
        <v>40</v>
      </c>
      <c r="B17" s="40">
        <v>1918.0800000000002</v>
      </c>
      <c r="C17" s="41">
        <f t="shared" si="0"/>
        <v>5.755013034068783E-2</v>
      </c>
      <c r="D17" s="101" t="s">
        <v>40</v>
      </c>
      <c r="E17" s="102">
        <v>1918.0800000000002</v>
      </c>
      <c r="F17" s="55">
        <f t="shared" si="1"/>
        <v>5.755013034068783E-2</v>
      </c>
      <c r="G17" s="37" t="s">
        <v>30</v>
      </c>
      <c r="H17" s="38">
        <v>30</v>
      </c>
      <c r="I17" s="42">
        <f t="shared" si="2"/>
        <v>30</v>
      </c>
      <c r="J17" s="43" t="str">
        <f t="shared" si="3"/>
        <v>Sì</v>
      </c>
      <c r="K17" s="72">
        <f t="shared" si="4"/>
        <v>5.755013034068783E-2</v>
      </c>
      <c r="L17" s="78"/>
    </row>
    <row r="18" spans="1:12" x14ac:dyDescent="0.25">
      <c r="A18" s="89" t="s">
        <v>41</v>
      </c>
      <c r="B18" s="40">
        <v>1615.14</v>
      </c>
      <c r="C18" s="41">
        <f t="shared" si="0"/>
        <v>4.8460709416947439E-2</v>
      </c>
      <c r="D18" s="101" t="s">
        <v>41</v>
      </c>
      <c r="E18" s="102">
        <v>1615.14</v>
      </c>
      <c r="F18" s="55">
        <f t="shared" si="1"/>
        <v>4.8460709416947439E-2</v>
      </c>
      <c r="G18" s="37" t="s">
        <v>30</v>
      </c>
      <c r="H18" s="38">
        <v>308</v>
      </c>
      <c r="I18" s="42">
        <f t="shared" si="2"/>
        <v>308</v>
      </c>
      <c r="J18" s="43" t="str">
        <f t="shared" si="3"/>
        <v>No</v>
      </c>
      <c r="K18" s="72">
        <f t="shared" si="4"/>
        <v>0</v>
      </c>
    </row>
    <row r="19" spans="1:12" x14ac:dyDescent="0.25">
      <c r="A19" s="89" t="s">
        <v>44</v>
      </c>
      <c r="B19" s="40">
        <v>2925</v>
      </c>
      <c r="C19" s="41">
        <f t="shared" si="0"/>
        <v>8.7761788479370981E-2</v>
      </c>
      <c r="D19" s="101" t="s">
        <v>44</v>
      </c>
      <c r="E19" s="102">
        <v>2925</v>
      </c>
      <c r="F19" s="55">
        <f t="shared" si="1"/>
        <v>8.7761788479370981E-2</v>
      </c>
      <c r="G19" s="37" t="s">
        <v>30</v>
      </c>
      <c r="H19" s="53">
        <v>60</v>
      </c>
      <c r="I19" s="42">
        <f t="shared" si="2"/>
        <v>60</v>
      </c>
      <c r="J19" s="43" t="str">
        <f t="shared" si="3"/>
        <v>Sì</v>
      </c>
      <c r="K19" s="72">
        <f t="shared" si="4"/>
        <v>8.7761788479370981E-2</v>
      </c>
      <c r="L19" s="78"/>
    </row>
    <row r="20" spans="1:12" x14ac:dyDescent="0.25">
      <c r="A20" s="89" t="s">
        <v>49</v>
      </c>
      <c r="B20" s="40">
        <v>1792</v>
      </c>
      <c r="C20" s="41">
        <f t="shared" si="0"/>
        <v>5.3767222206848819E-2</v>
      </c>
      <c r="D20" s="101" t="s">
        <v>49</v>
      </c>
      <c r="E20" s="102">
        <v>1792</v>
      </c>
      <c r="F20" s="55">
        <f t="shared" si="1"/>
        <v>5.3767222206848819E-2</v>
      </c>
      <c r="G20" s="37" t="s">
        <v>30</v>
      </c>
      <c r="H20" s="53">
        <v>200</v>
      </c>
      <c r="I20" s="42">
        <f t="shared" si="2"/>
        <v>200</v>
      </c>
      <c r="J20" s="43" t="str">
        <f t="shared" si="3"/>
        <v>No</v>
      </c>
      <c r="K20" s="72">
        <f t="shared" si="4"/>
        <v>0</v>
      </c>
      <c r="L20" s="78"/>
    </row>
    <row r="21" spans="1:12" x14ac:dyDescent="0.25">
      <c r="A21" s="89" t="s">
        <v>48</v>
      </c>
      <c r="B21" s="40">
        <v>3136.0000000000005</v>
      </c>
      <c r="C21" s="41">
        <f t="shared" si="0"/>
        <v>9.4092638861985448E-2</v>
      </c>
      <c r="D21" s="101" t="s">
        <v>48</v>
      </c>
      <c r="E21" s="102">
        <v>3136.0000000000005</v>
      </c>
      <c r="F21" s="55">
        <f t="shared" si="1"/>
        <v>9.4092638861985448E-2</v>
      </c>
      <c r="G21" s="37" t="s">
        <v>30</v>
      </c>
      <c r="H21" s="53">
        <v>200</v>
      </c>
      <c r="I21" s="42">
        <f t="shared" si="2"/>
        <v>200</v>
      </c>
      <c r="J21" s="43" t="str">
        <f t="shared" si="3"/>
        <v>No</v>
      </c>
      <c r="K21" s="72">
        <f t="shared" si="4"/>
        <v>0</v>
      </c>
      <c r="L21" s="78"/>
    </row>
    <row r="22" spans="1:12" x14ac:dyDescent="0.25">
      <c r="A22" s="89" t="s">
        <v>45</v>
      </c>
      <c r="B22" s="40">
        <v>10240</v>
      </c>
      <c r="C22" s="41">
        <f t="shared" si="0"/>
        <v>0.30724126975342181</v>
      </c>
      <c r="D22" s="101" t="s">
        <v>45</v>
      </c>
      <c r="E22" s="102">
        <v>10240</v>
      </c>
      <c r="F22" s="55">
        <f t="shared" si="1"/>
        <v>0.30724126975342181</v>
      </c>
      <c r="G22" s="37" t="s">
        <v>30</v>
      </c>
      <c r="H22" s="53">
        <v>50</v>
      </c>
      <c r="I22" s="42">
        <f t="shared" si="2"/>
        <v>50</v>
      </c>
      <c r="J22" s="43" t="str">
        <f t="shared" si="3"/>
        <v>Sì</v>
      </c>
      <c r="K22" s="72">
        <f t="shared" si="4"/>
        <v>0.30724126975342181</v>
      </c>
      <c r="L22" s="78"/>
    </row>
    <row r="23" spans="1:12" x14ac:dyDescent="0.25">
      <c r="A23" s="89" t="s">
        <v>68</v>
      </c>
      <c r="B23" s="40">
        <v>3810</v>
      </c>
      <c r="C23" s="41">
        <f t="shared" si="0"/>
        <v>0.11431535525005246</v>
      </c>
      <c r="D23" s="101" t="s">
        <v>68</v>
      </c>
      <c r="E23" s="102">
        <v>3810</v>
      </c>
      <c r="F23" s="55">
        <f t="shared" si="1"/>
        <v>0.11431535525005246</v>
      </c>
      <c r="G23" s="37" t="s">
        <v>30</v>
      </c>
      <c r="H23" s="53">
        <v>120</v>
      </c>
      <c r="I23" s="42">
        <f t="shared" si="2"/>
        <v>120</v>
      </c>
      <c r="J23" s="43" t="str">
        <f t="shared" si="3"/>
        <v>Sì</v>
      </c>
      <c r="K23" s="72">
        <f t="shared" si="4"/>
        <v>0.11431535525005246</v>
      </c>
      <c r="L23" s="78"/>
    </row>
    <row r="24" spans="1:12" x14ac:dyDescent="0.25">
      <c r="A24" s="89" t="s">
        <v>5</v>
      </c>
      <c r="B24" s="40">
        <v>2457</v>
      </c>
      <c r="C24" s="41">
        <f t="shared" si="0"/>
        <v>7.3719902322671629E-2</v>
      </c>
      <c r="D24" s="101" t="s">
        <v>5</v>
      </c>
      <c r="E24" s="102">
        <v>2457</v>
      </c>
      <c r="F24" s="55">
        <f t="shared" si="1"/>
        <v>7.3719902322671629E-2</v>
      </c>
      <c r="G24" s="37" t="s">
        <v>30</v>
      </c>
      <c r="H24" s="53">
        <v>50</v>
      </c>
      <c r="I24" s="42">
        <f t="shared" si="2"/>
        <v>50</v>
      </c>
      <c r="J24" s="43" t="str">
        <f t="shared" si="3"/>
        <v>Sì</v>
      </c>
      <c r="K24" s="72">
        <f t="shared" si="4"/>
        <v>7.3719902322671629E-2</v>
      </c>
      <c r="L24" s="78"/>
    </row>
    <row r="25" spans="1:12" x14ac:dyDescent="0.25">
      <c r="A25" s="89" t="s">
        <v>46</v>
      </c>
      <c r="B25" s="40">
        <v>1080</v>
      </c>
      <c r="C25" s="41">
        <f t="shared" si="0"/>
        <v>3.2404352669306205E-2</v>
      </c>
      <c r="D25" s="101" t="s">
        <v>46</v>
      </c>
      <c r="E25" s="102">
        <v>1080</v>
      </c>
      <c r="F25" s="55">
        <f t="shared" si="1"/>
        <v>3.2404352669306205E-2</v>
      </c>
      <c r="G25" s="37" t="s">
        <v>30</v>
      </c>
      <c r="H25" s="38">
        <v>200</v>
      </c>
      <c r="I25" s="42">
        <f t="shared" si="2"/>
        <v>200</v>
      </c>
      <c r="J25" s="43" t="str">
        <f t="shared" si="3"/>
        <v>No</v>
      </c>
      <c r="K25" s="72">
        <f t="shared" si="4"/>
        <v>0</v>
      </c>
    </row>
    <row r="26" spans="1:12" ht="15.75" thickBot="1" x14ac:dyDescent="0.3">
      <c r="A26" s="89" t="s">
        <v>50</v>
      </c>
      <c r="B26" s="40">
        <v>2576</v>
      </c>
      <c r="C26" s="41">
        <f t="shared" si="0"/>
        <v>7.7290381922345178E-2</v>
      </c>
      <c r="D26" s="101" t="s">
        <v>47</v>
      </c>
      <c r="E26" s="103">
        <v>2576</v>
      </c>
      <c r="F26" s="55">
        <f t="shared" si="1"/>
        <v>7.7290381922345178E-2</v>
      </c>
      <c r="G26" s="37" t="s">
        <v>30</v>
      </c>
      <c r="H26" s="38">
        <v>400</v>
      </c>
      <c r="I26" s="42">
        <f t="shared" si="2"/>
        <v>400</v>
      </c>
      <c r="J26" s="43" t="str">
        <f t="shared" si="3"/>
        <v>No</v>
      </c>
      <c r="K26" s="72">
        <f t="shared" si="4"/>
        <v>0</v>
      </c>
    </row>
    <row r="27" spans="1:12" ht="15.75" thickBot="1" x14ac:dyDescent="0.3">
      <c r="A27" s="63" t="s">
        <v>1</v>
      </c>
      <c r="B27" s="44">
        <f>SUM(B13:B26)</f>
        <v>33328.855880000003</v>
      </c>
      <c r="C27" s="45">
        <f>SUM(C13:C26)</f>
        <v>0.99999999999999989</v>
      </c>
      <c r="D27" s="46" t="s">
        <v>1</v>
      </c>
      <c r="E27" s="47">
        <f>SUM(E13:E26)</f>
        <v>33328.855880000003</v>
      </c>
      <c r="F27" s="48">
        <f>SUM(F13:F26)</f>
        <v>0.99999999999999989</v>
      </c>
      <c r="G27" s="49"/>
      <c r="H27" s="50"/>
      <c r="I27" s="50"/>
      <c r="J27" s="51"/>
      <c r="K27" s="73">
        <f>SUM(K13:K26)</f>
        <v>0.64058844614620469</v>
      </c>
      <c r="L27" s="78"/>
    </row>
    <row r="28" spans="1:12" ht="19.5" thickBot="1" x14ac:dyDescent="0.3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2" t="str">
        <f>IF(K27&lt;0.6,"A.1=0","Offerta Valida")</f>
        <v>Offerta Valida</v>
      </c>
    </row>
    <row r="29" spans="1:12" ht="15.75" thickBot="1" x14ac:dyDescent="0.3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3"/>
    </row>
    <row r="30" spans="1:12" ht="34.5" customHeight="1" thickBot="1" x14ac:dyDescent="0.35">
      <c r="A30" s="163" t="s">
        <v>91</v>
      </c>
      <c r="B30" s="164"/>
      <c r="C30" s="164"/>
      <c r="D30" s="164"/>
      <c r="E30" s="164"/>
      <c r="F30" s="164"/>
      <c r="G30" s="164"/>
      <c r="H30" s="164"/>
      <c r="I30" s="164"/>
      <c r="J30" s="165"/>
      <c r="K30" s="94">
        <f>K27-60%</f>
        <v>4.0588446146204715E-2</v>
      </c>
      <c r="L30" s="78"/>
    </row>
    <row r="31" spans="1:12" ht="34.5" customHeight="1" x14ac:dyDescent="0.25">
      <c r="A31" s="154" t="s">
        <v>90</v>
      </c>
      <c r="B31" s="155"/>
      <c r="C31" s="155"/>
      <c r="D31" s="155"/>
      <c r="E31" s="155"/>
      <c r="F31" s="155"/>
      <c r="G31" s="155"/>
      <c r="H31" s="155"/>
      <c r="I31" s="155"/>
      <c r="J31" s="156"/>
      <c r="K31" s="95"/>
      <c r="L31" s="78"/>
    </row>
    <row r="32" spans="1:12" ht="15.75" thickBot="1" x14ac:dyDescent="0.3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6"/>
      <c r="L32" s="78"/>
    </row>
    <row r="33" spans="1:12" ht="19.5" thickBot="1" x14ac:dyDescent="0.35">
      <c r="A33" s="97" t="s">
        <v>80</v>
      </c>
      <c r="B33" s="91"/>
      <c r="C33" s="91"/>
      <c r="D33" s="91"/>
      <c r="E33" s="91"/>
      <c r="F33" s="91"/>
      <c r="G33" s="91"/>
      <c r="H33" s="91"/>
      <c r="I33" s="91"/>
      <c r="J33" s="91"/>
      <c r="K33" s="96"/>
      <c r="L33" s="78"/>
    </row>
    <row r="34" spans="1:12" x14ac:dyDescent="0.2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6"/>
      <c r="L34" s="78"/>
    </row>
    <row r="35" spans="1:12" x14ac:dyDescent="0.25">
      <c r="A35" s="90" t="s">
        <v>13</v>
      </c>
      <c r="B35" s="91"/>
      <c r="C35" s="91"/>
      <c r="D35" s="91"/>
      <c r="E35" s="91"/>
      <c r="F35" s="91"/>
      <c r="G35" s="91"/>
      <c r="H35" s="91"/>
      <c r="I35" s="91"/>
      <c r="J35" s="91"/>
      <c r="K35" s="96"/>
      <c r="L35" s="78"/>
    </row>
    <row r="36" spans="1:12" x14ac:dyDescent="0.2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6"/>
      <c r="L36" s="78"/>
    </row>
    <row r="37" spans="1:12" x14ac:dyDescent="0.25">
      <c r="A37" s="151" t="s">
        <v>27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3"/>
      <c r="L37" s="78"/>
    </row>
    <row r="38" spans="1:12" x14ac:dyDescent="0.25">
      <c r="A38" s="90" t="s">
        <v>67</v>
      </c>
      <c r="B38" s="91"/>
      <c r="C38" s="91"/>
      <c r="D38" s="91"/>
      <c r="E38" s="91"/>
      <c r="F38" s="91"/>
      <c r="G38" s="91"/>
      <c r="H38" s="91"/>
      <c r="I38" s="91"/>
      <c r="J38" s="91"/>
      <c r="K38" s="96"/>
      <c r="L38" s="78"/>
    </row>
    <row r="39" spans="1:12" x14ac:dyDescent="0.2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6"/>
      <c r="L39" s="78"/>
    </row>
    <row r="40" spans="1:12" x14ac:dyDescent="0.25">
      <c r="A40" s="90" t="s">
        <v>14</v>
      </c>
      <c r="B40" s="91"/>
      <c r="C40" s="91"/>
      <c r="D40" s="91"/>
      <c r="E40" s="91"/>
      <c r="F40" s="91"/>
      <c r="G40" s="91"/>
      <c r="H40" s="91"/>
      <c r="I40" s="91"/>
      <c r="J40" s="91"/>
      <c r="K40" s="96"/>
      <c r="L40" s="78"/>
    </row>
    <row r="41" spans="1:12" ht="15.75" thickBot="1" x14ac:dyDescent="0.3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100"/>
      <c r="L41" s="78"/>
    </row>
    <row r="42" spans="1:12" x14ac:dyDescent="0.25">
      <c r="B42" s="78"/>
      <c r="C42" s="78"/>
      <c r="D42" s="78"/>
      <c r="E42" s="78"/>
      <c r="F42" s="78"/>
      <c r="G42" s="78"/>
      <c r="H42" s="78"/>
      <c r="I42" s="78"/>
      <c r="J42" s="78"/>
      <c r="K42" s="78"/>
    </row>
  </sheetData>
  <sheetProtection algorithmName="SHA-512" hashValue="tz76RxcXbI+OTnLAo3+8FtmHJxZg6GUjlKreGfKWDvM9R8aUXOS/vWiVq2bB6OA8GzpWSBD8IK7rBcRKl1d6VA==" saltValue="q/gUDGWWHiryDfQY3/PkHw==" spinCount="100000" sheet="1" objects="1" scenarios="1"/>
  <mergeCells count="10">
    <mergeCell ref="A37:K37"/>
    <mergeCell ref="A31:J31"/>
    <mergeCell ref="A1:K1"/>
    <mergeCell ref="A2:K2"/>
    <mergeCell ref="A30:J30"/>
    <mergeCell ref="B5:J5"/>
    <mergeCell ref="B6:J6"/>
    <mergeCell ref="B7:J7"/>
    <mergeCell ref="A11:C11"/>
    <mergeCell ref="D11:K11"/>
  </mergeCells>
  <dataValidations count="2">
    <dataValidation type="custom" allowBlank="1" showInputMessage="1" showErrorMessage="1" sqref="N19:N21">
      <formula1>"sì; no"</formula1>
    </dataValidation>
    <dataValidation type="list" allowBlank="1" showInputMessage="1" showErrorMessage="1" sqref="G13:G26">
      <formula1>"Strada, Ferrovia, Nave"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C10" zoomScale="80" zoomScaleNormal="80" workbookViewId="0">
      <selection activeCell="G20" sqref="G20"/>
    </sheetView>
  </sheetViews>
  <sheetFormatPr defaultRowHeight="15" x14ac:dyDescent="0.25"/>
  <cols>
    <col min="1" max="1" width="60.85546875" style="79" customWidth="1"/>
    <col min="2" max="2" width="16.28515625" style="79" customWidth="1"/>
    <col min="3" max="3" width="23.5703125" style="79" customWidth="1"/>
    <col min="4" max="4" width="62.7109375" style="79" customWidth="1"/>
    <col min="5" max="6" width="17.7109375" style="79" customWidth="1"/>
    <col min="7" max="8" width="20" style="79" customWidth="1"/>
    <col min="9" max="9" width="38.42578125" style="79" customWidth="1"/>
    <col min="10" max="10" width="34.140625" style="79" customWidth="1"/>
    <col min="11" max="11" width="21.140625" style="79" customWidth="1"/>
    <col min="12" max="16384" width="9.140625" style="79"/>
  </cols>
  <sheetData>
    <row r="1" spans="1:11" ht="16.5" thickBot="1" x14ac:dyDescent="0.3">
      <c r="A1" s="157" t="s">
        <v>15</v>
      </c>
      <c r="B1" s="158"/>
      <c r="C1" s="158"/>
      <c r="D1" s="158"/>
      <c r="E1" s="158"/>
      <c r="F1" s="158"/>
      <c r="G1" s="158"/>
      <c r="H1" s="158"/>
      <c r="I1" s="158"/>
      <c r="J1" s="159"/>
      <c r="K1" s="78"/>
    </row>
    <row r="2" spans="1:11" ht="16.5" thickBot="1" x14ac:dyDescent="0.3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2"/>
      <c r="K2" s="78"/>
    </row>
    <row r="3" spans="1:11" x14ac:dyDescent="0.25">
      <c r="A3" s="80"/>
      <c r="B3" s="81"/>
      <c r="C3" s="81"/>
      <c r="D3" s="81"/>
      <c r="E3" s="81"/>
      <c r="F3" s="81"/>
      <c r="G3" s="81"/>
      <c r="H3" s="81"/>
      <c r="I3" s="81"/>
      <c r="J3" s="82"/>
      <c r="K3" s="78"/>
    </row>
    <row r="4" spans="1:11" x14ac:dyDescent="0.25">
      <c r="A4" s="83" t="s">
        <v>8</v>
      </c>
      <c r="B4" s="81"/>
      <c r="C4" s="81"/>
      <c r="D4" s="81"/>
      <c r="E4" s="81"/>
      <c r="F4" s="81"/>
      <c r="G4" s="81"/>
      <c r="H4" s="81"/>
      <c r="I4" s="81"/>
      <c r="J4" s="82"/>
      <c r="K4" s="78"/>
    </row>
    <row r="5" spans="1:11" x14ac:dyDescent="0.25">
      <c r="A5" s="84"/>
      <c r="B5" s="166" t="s">
        <v>9</v>
      </c>
      <c r="C5" s="166"/>
      <c r="D5" s="166"/>
      <c r="E5" s="166"/>
      <c r="F5" s="166"/>
      <c r="G5" s="166"/>
      <c r="H5" s="166"/>
      <c r="I5" s="166"/>
      <c r="J5" s="82"/>
      <c r="K5" s="78"/>
    </row>
    <row r="6" spans="1:11" x14ac:dyDescent="0.25">
      <c r="A6" s="85"/>
      <c r="B6" s="166" t="s">
        <v>10</v>
      </c>
      <c r="C6" s="166"/>
      <c r="D6" s="166"/>
      <c r="E6" s="166"/>
      <c r="F6" s="166"/>
      <c r="G6" s="166"/>
      <c r="H6" s="166"/>
      <c r="I6" s="166"/>
      <c r="J6" s="82"/>
      <c r="K6" s="78"/>
    </row>
    <row r="7" spans="1:11" x14ac:dyDescent="0.25">
      <c r="A7" s="86"/>
      <c r="B7" s="166" t="s">
        <v>11</v>
      </c>
      <c r="C7" s="166"/>
      <c r="D7" s="166"/>
      <c r="E7" s="166"/>
      <c r="F7" s="166"/>
      <c r="G7" s="166"/>
      <c r="H7" s="166"/>
      <c r="I7" s="166"/>
      <c r="J7" s="82"/>
      <c r="K7" s="78"/>
    </row>
    <row r="8" spans="1:11" x14ac:dyDescent="0.25">
      <c r="A8" s="87"/>
      <c r="B8" s="166" t="s">
        <v>12</v>
      </c>
      <c r="C8" s="166"/>
      <c r="D8" s="166"/>
      <c r="E8" s="166"/>
      <c r="F8" s="166"/>
      <c r="G8" s="166"/>
      <c r="H8" s="166"/>
      <c r="I8" s="166"/>
      <c r="J8" s="82"/>
    </row>
    <row r="9" spans="1:11" x14ac:dyDescent="0.25">
      <c r="A9" s="80"/>
      <c r="B9" s="81"/>
      <c r="C9" s="81"/>
      <c r="D9" s="81"/>
      <c r="E9" s="81"/>
      <c r="F9" s="81"/>
      <c r="G9" s="81"/>
      <c r="H9" s="81"/>
      <c r="I9" s="81"/>
      <c r="J9" s="82"/>
      <c r="K9" s="78"/>
    </row>
    <row r="10" spans="1:11" ht="15.75" thickBot="1" x14ac:dyDescent="0.3">
      <c r="A10" s="80"/>
      <c r="B10" s="81"/>
      <c r="C10" s="81"/>
      <c r="D10" s="81"/>
      <c r="E10" s="81"/>
      <c r="F10" s="81"/>
      <c r="G10" s="81"/>
      <c r="H10" s="81"/>
      <c r="I10" s="81"/>
      <c r="J10" s="82"/>
      <c r="K10" s="78"/>
    </row>
    <row r="11" spans="1:11" ht="15.75" thickBot="1" x14ac:dyDescent="0.3">
      <c r="A11" s="167" t="s">
        <v>34</v>
      </c>
      <c r="B11" s="168"/>
      <c r="C11" s="169"/>
      <c r="D11" s="170" t="s">
        <v>33</v>
      </c>
      <c r="E11" s="168"/>
      <c r="F11" s="168"/>
      <c r="G11" s="168"/>
      <c r="H11" s="168"/>
      <c r="I11" s="168"/>
      <c r="J11" s="171"/>
      <c r="K11" s="78"/>
    </row>
    <row r="12" spans="1:11" ht="71.25" customHeight="1" x14ac:dyDescent="0.25">
      <c r="A12" s="104" t="s">
        <v>3</v>
      </c>
      <c r="B12" s="105" t="s">
        <v>0</v>
      </c>
      <c r="C12" s="106" t="s">
        <v>4</v>
      </c>
      <c r="D12" s="107" t="s">
        <v>33</v>
      </c>
      <c r="E12" s="106" t="s">
        <v>0</v>
      </c>
      <c r="F12" s="106" t="s">
        <v>4</v>
      </c>
      <c r="G12" s="39" t="s">
        <v>36</v>
      </c>
      <c r="H12" s="39" t="s">
        <v>32</v>
      </c>
      <c r="I12" s="39" t="s">
        <v>35</v>
      </c>
      <c r="J12" s="71" t="s">
        <v>21</v>
      </c>
      <c r="K12" s="78"/>
    </row>
    <row r="13" spans="1:11" x14ac:dyDescent="0.25">
      <c r="A13" s="89" t="s">
        <v>38</v>
      </c>
      <c r="B13" s="40">
        <v>200</v>
      </c>
      <c r="C13" s="41">
        <f>B13/$B$27</f>
        <v>6.0008060498715201E-3</v>
      </c>
      <c r="D13" s="108" t="str">
        <f>'CRITERIO A.1'!D13</f>
        <v>Canali di gronda, converse, scossaline, lavorati e sagomati in rame</v>
      </c>
      <c r="E13" s="109">
        <f>'CRITERIO A.1'!E13</f>
        <v>200</v>
      </c>
      <c r="F13" s="55">
        <f>'CRITERIO A.1'!F13</f>
        <v>6.0008060498715201E-3</v>
      </c>
      <c r="G13" s="42">
        <f>'CRITERIO A.1'!H13</f>
        <v>1000</v>
      </c>
      <c r="H13" s="52" t="s">
        <v>7</v>
      </c>
      <c r="I13" s="43" t="str">
        <f>IF(G13&gt;200,"No",IF(H13="Sì","Sì","No"))</f>
        <v>No</v>
      </c>
      <c r="J13" s="72">
        <f>IF(I13="Sì",F13,0)</f>
        <v>0</v>
      </c>
      <c r="K13" s="78"/>
    </row>
    <row r="14" spans="1:11" x14ac:dyDescent="0.25">
      <c r="A14" s="89" t="s">
        <v>43</v>
      </c>
      <c r="B14" s="40">
        <v>178</v>
      </c>
      <c r="C14" s="41">
        <f t="shared" ref="C14:C26" si="0">B14/$B$27</f>
        <v>5.3407173843856527E-3</v>
      </c>
      <c r="D14" s="108" t="str">
        <f>'CRITERIO A.1'!D14</f>
        <v>Faldali in rame sp. 8/10 sagomati per moduli in curva</v>
      </c>
      <c r="E14" s="109">
        <f>'CRITERIO A.1'!E14</f>
        <v>178</v>
      </c>
      <c r="F14" s="55">
        <f>'CRITERIO A.1'!F14</f>
        <v>5.3407173843856527E-3</v>
      </c>
      <c r="G14" s="42">
        <f>'CRITERIO A.1'!H14</f>
        <v>1000</v>
      </c>
      <c r="H14" s="53" t="s">
        <v>7</v>
      </c>
      <c r="I14" s="43" t="str">
        <f t="shared" ref="I14:I26" si="1">IF(G14&gt;200,"No",IF(H14="Sì","Sì","No"))</f>
        <v>No</v>
      </c>
      <c r="J14" s="72">
        <f t="shared" ref="J14:J26" si="2">IF(I14="Sì",F14,0)</f>
        <v>0</v>
      </c>
      <c r="K14" s="78"/>
    </row>
    <row r="15" spans="1:11" x14ac:dyDescent="0.25">
      <c r="A15" s="89" t="s">
        <v>42</v>
      </c>
      <c r="B15" s="56">
        <v>105.63588000000001</v>
      </c>
      <c r="C15" s="41">
        <f t="shared" si="0"/>
        <v>3.1695021389375098E-3</v>
      </c>
      <c r="D15" s="108" t="str">
        <f>'CRITERIO A.1'!D15</f>
        <v>Pluviali di discesa in rame sp. 6/10</v>
      </c>
      <c r="E15" s="109">
        <f>'CRITERIO A.1'!E15</f>
        <v>105.63588000000001</v>
      </c>
      <c r="F15" s="55">
        <f>'CRITERIO A.1'!F15</f>
        <v>3.1695021389375098E-3</v>
      </c>
      <c r="G15" s="42">
        <f>'CRITERIO A.1'!H15</f>
        <v>1000</v>
      </c>
      <c r="H15" s="53" t="s">
        <v>7</v>
      </c>
      <c r="I15" s="43" t="str">
        <f t="shared" si="1"/>
        <v>No</v>
      </c>
      <c r="J15" s="72">
        <f t="shared" si="2"/>
        <v>0</v>
      </c>
      <c r="K15" s="78"/>
    </row>
    <row r="16" spans="1:11" x14ac:dyDescent="0.25">
      <c r="A16" s="89" t="s">
        <v>39</v>
      </c>
      <c r="B16" s="40">
        <v>1296</v>
      </c>
      <c r="C16" s="41">
        <f t="shared" si="0"/>
        <v>3.8885223203167452E-2</v>
      </c>
      <c r="D16" s="108" t="str">
        <f>'CRITERIO A.1'!D16</f>
        <v>n. 6 pozzetti per caditoie in cls 50x50x80</v>
      </c>
      <c r="E16" s="109">
        <f>'CRITERIO A.1'!E16</f>
        <v>1296</v>
      </c>
      <c r="F16" s="55">
        <f>'CRITERIO A.1'!F16</f>
        <v>3.8885223203167452E-2</v>
      </c>
      <c r="G16" s="42">
        <f>'CRITERIO A.1'!H16</f>
        <v>225</v>
      </c>
      <c r="H16" s="53" t="s">
        <v>7</v>
      </c>
      <c r="I16" s="43" t="str">
        <f t="shared" si="1"/>
        <v>No</v>
      </c>
      <c r="J16" s="72">
        <f t="shared" si="2"/>
        <v>0</v>
      </c>
    </row>
    <row r="17" spans="1:11" x14ac:dyDescent="0.25">
      <c r="A17" s="89" t="s">
        <v>40</v>
      </c>
      <c r="B17" s="40">
        <v>1918.0800000000002</v>
      </c>
      <c r="C17" s="41">
        <f t="shared" si="0"/>
        <v>5.755013034068783E-2</v>
      </c>
      <c r="D17" s="108" t="str">
        <f>'CRITERIO A.1'!D17</f>
        <v>Controparete in mattoni forati e malta e intonaco sp. 12 cm</v>
      </c>
      <c r="E17" s="109">
        <f>'CRITERIO A.1'!E17</f>
        <v>1918.0800000000002</v>
      </c>
      <c r="F17" s="55">
        <f>'CRITERIO A.1'!F17</f>
        <v>5.755013034068783E-2</v>
      </c>
      <c r="G17" s="42">
        <f>'CRITERIO A.1'!H17</f>
        <v>30</v>
      </c>
      <c r="H17" s="53" t="s">
        <v>7</v>
      </c>
      <c r="I17" s="43" t="str">
        <f t="shared" si="1"/>
        <v>No</v>
      </c>
      <c r="J17" s="72">
        <f t="shared" si="2"/>
        <v>0</v>
      </c>
      <c r="K17" s="78"/>
    </row>
    <row r="18" spans="1:11" x14ac:dyDescent="0.25">
      <c r="A18" s="89" t="s">
        <v>41</v>
      </c>
      <c r="B18" s="40">
        <v>1615.14</v>
      </c>
      <c r="C18" s="41">
        <f t="shared" si="0"/>
        <v>4.8460709416947439E-2</v>
      </c>
      <c r="D18" s="108" t="str">
        <f>'CRITERIO A.1'!D18</f>
        <v>Travertino in lastre - sp. 3 cm</v>
      </c>
      <c r="E18" s="109">
        <f>'CRITERIO A.1'!E18</f>
        <v>1615.14</v>
      </c>
      <c r="F18" s="55">
        <f>'CRITERIO A.1'!F18</f>
        <v>4.8460709416947439E-2</v>
      </c>
      <c r="G18" s="42">
        <f>'CRITERIO A.1'!H18</f>
        <v>308</v>
      </c>
      <c r="H18" s="53" t="s">
        <v>7</v>
      </c>
      <c r="I18" s="43" t="str">
        <f t="shared" si="1"/>
        <v>No</v>
      </c>
      <c r="J18" s="72">
        <f t="shared" si="2"/>
        <v>0</v>
      </c>
    </row>
    <row r="19" spans="1:11" x14ac:dyDescent="0.25">
      <c r="A19" s="89" t="s">
        <v>44</v>
      </c>
      <c r="B19" s="40">
        <v>2925</v>
      </c>
      <c r="C19" s="41">
        <f t="shared" si="0"/>
        <v>8.7761788479370981E-2</v>
      </c>
      <c r="D19" s="108" t="str">
        <f>'CRITERIO A.1'!D19</f>
        <v>Pietra di luserna in lastre - sp. 5 cm</v>
      </c>
      <c r="E19" s="109">
        <f>'CRITERIO A.1'!E19</f>
        <v>2925</v>
      </c>
      <c r="F19" s="55">
        <f>'CRITERIO A.1'!F19</f>
        <v>8.7761788479370981E-2</v>
      </c>
      <c r="G19" s="42">
        <f>'CRITERIO A.1'!H19</f>
        <v>60</v>
      </c>
      <c r="H19" s="53" t="s">
        <v>7</v>
      </c>
      <c r="I19" s="43" t="str">
        <f t="shared" si="1"/>
        <v>No</v>
      </c>
      <c r="J19" s="72">
        <f t="shared" si="2"/>
        <v>0</v>
      </c>
      <c r="K19" s="78"/>
    </row>
    <row r="20" spans="1:11" x14ac:dyDescent="0.25">
      <c r="A20" s="89" t="s">
        <v>49</v>
      </c>
      <c r="B20" s="40">
        <v>1792</v>
      </c>
      <c r="C20" s="41">
        <f t="shared" si="0"/>
        <v>5.3767222206848819E-2</v>
      </c>
      <c r="D20" s="108" t="str">
        <f>'CRITERIO A.1'!D20</f>
        <v>Struttura portante in legno del cappotto (cassero)</v>
      </c>
      <c r="E20" s="109">
        <f>'CRITERIO A.1'!E20</f>
        <v>1792</v>
      </c>
      <c r="F20" s="55">
        <f>'CRITERIO A.1'!F20</f>
        <v>5.3767222206848819E-2</v>
      </c>
      <c r="G20" s="42">
        <f>'CRITERIO A.1'!H20</f>
        <v>200</v>
      </c>
      <c r="H20" s="53" t="s">
        <v>6</v>
      </c>
      <c r="I20" s="43" t="str">
        <f t="shared" si="1"/>
        <v>Sì</v>
      </c>
      <c r="J20" s="72">
        <f t="shared" si="2"/>
        <v>5.3767222206848819E-2</v>
      </c>
      <c r="K20" s="78"/>
    </row>
    <row r="21" spans="1:11" x14ac:dyDescent="0.25">
      <c r="A21" s="89" t="s">
        <v>48</v>
      </c>
      <c r="B21" s="40">
        <v>3136.0000000000005</v>
      </c>
      <c r="C21" s="41">
        <f t="shared" si="0"/>
        <v>9.4092638861985448E-2</v>
      </c>
      <c r="D21" s="108" t="str">
        <f>'CRITERIO A.1'!D21</f>
        <v>Listelli lignei cassero cappotto</v>
      </c>
      <c r="E21" s="109">
        <f>'CRITERIO A.1'!E21</f>
        <v>3136.0000000000005</v>
      </c>
      <c r="F21" s="55">
        <f>'CRITERIO A.1'!F21</f>
        <v>9.4092638861985448E-2</v>
      </c>
      <c r="G21" s="42">
        <f>'CRITERIO A.1'!H21</f>
        <v>200</v>
      </c>
      <c r="H21" s="53" t="s">
        <v>6</v>
      </c>
      <c r="I21" s="43" t="str">
        <f t="shared" si="1"/>
        <v>Sì</v>
      </c>
      <c r="J21" s="72">
        <f t="shared" si="2"/>
        <v>9.4092638861985448E-2</v>
      </c>
      <c r="K21" s="78"/>
    </row>
    <row r="22" spans="1:11" x14ac:dyDescent="0.25">
      <c r="A22" s="89" t="s">
        <v>45</v>
      </c>
      <c r="B22" s="40">
        <v>10240</v>
      </c>
      <c r="C22" s="41">
        <f t="shared" si="0"/>
        <v>0.30724126975342181</v>
      </c>
      <c r="D22" s="108" t="str">
        <f>'CRITERIO A.1'!D22</f>
        <v>Cappotto in calce canapa</v>
      </c>
      <c r="E22" s="109">
        <f>'CRITERIO A.1'!E22</f>
        <v>10240</v>
      </c>
      <c r="F22" s="55">
        <f>'CRITERIO A.1'!F22</f>
        <v>0.30724126975342181</v>
      </c>
      <c r="G22" s="42">
        <f>'CRITERIO A.1'!H22</f>
        <v>50</v>
      </c>
      <c r="H22" s="53" t="s">
        <v>7</v>
      </c>
      <c r="I22" s="43" t="str">
        <f t="shared" si="1"/>
        <v>No</v>
      </c>
      <c r="J22" s="72">
        <f t="shared" si="2"/>
        <v>0</v>
      </c>
      <c r="K22" s="78"/>
    </row>
    <row r="23" spans="1:11" x14ac:dyDescent="0.25">
      <c r="A23" s="89" t="s">
        <v>68</v>
      </c>
      <c r="B23" s="40">
        <v>3810</v>
      </c>
      <c r="C23" s="41">
        <f t="shared" si="0"/>
        <v>0.11431535525005246</v>
      </c>
      <c r="D23" s="108" t="str">
        <f>'CRITERIO A.1'!D23</f>
        <v>Materiale isolante sfuso in canapulo</v>
      </c>
      <c r="E23" s="109">
        <f>'CRITERIO A.1'!E23</f>
        <v>3810</v>
      </c>
      <c r="F23" s="55">
        <f>'CRITERIO A.1'!F23</f>
        <v>0.11431535525005246</v>
      </c>
      <c r="G23" s="42">
        <f>'CRITERIO A.1'!H23</f>
        <v>120</v>
      </c>
      <c r="H23" s="53" t="s">
        <v>7</v>
      </c>
      <c r="I23" s="43" t="str">
        <f t="shared" si="1"/>
        <v>No</v>
      </c>
      <c r="J23" s="72">
        <f t="shared" si="2"/>
        <v>0</v>
      </c>
      <c r="K23" s="78"/>
    </row>
    <row r="24" spans="1:11" x14ac:dyDescent="0.25">
      <c r="A24" s="89" t="s">
        <v>5</v>
      </c>
      <c r="B24" s="40">
        <v>2457</v>
      </c>
      <c r="C24" s="41">
        <f t="shared" si="0"/>
        <v>7.3719902322671629E-2</v>
      </c>
      <c r="D24" s="108" t="str">
        <f>'CRITERIO A.1'!D24</f>
        <v>Intonaco calce canapa</v>
      </c>
      <c r="E24" s="109">
        <f>'CRITERIO A.1'!E24</f>
        <v>2457</v>
      </c>
      <c r="F24" s="55">
        <f>'CRITERIO A.1'!F24</f>
        <v>7.3719902322671629E-2</v>
      </c>
      <c r="G24" s="42">
        <f>'CRITERIO A.1'!H24</f>
        <v>50</v>
      </c>
      <c r="H24" s="53" t="s">
        <v>7</v>
      </c>
      <c r="I24" s="43" t="str">
        <f t="shared" si="1"/>
        <v>No</v>
      </c>
      <c r="J24" s="72">
        <f t="shared" si="2"/>
        <v>0</v>
      </c>
      <c r="K24" s="78"/>
    </row>
    <row r="25" spans="1:11" x14ac:dyDescent="0.25">
      <c r="A25" s="89" t="s">
        <v>46</v>
      </c>
      <c r="B25" s="40">
        <v>1080</v>
      </c>
      <c r="C25" s="41">
        <f t="shared" si="0"/>
        <v>3.2404352669306205E-2</v>
      </c>
      <c r="D25" s="108" t="str">
        <f>'CRITERIO A.1'!D25</f>
        <v>Telaio per serramento in larice</v>
      </c>
      <c r="E25" s="109">
        <f>'CRITERIO A.1'!E25</f>
        <v>1080</v>
      </c>
      <c r="F25" s="55">
        <f>'CRITERIO A.1'!F25</f>
        <v>3.2404352669306205E-2</v>
      </c>
      <c r="G25" s="42">
        <f>'CRITERIO A.1'!H25</f>
        <v>200</v>
      </c>
      <c r="H25" s="53" t="s">
        <v>7</v>
      </c>
      <c r="I25" s="43" t="str">
        <f t="shared" si="1"/>
        <v>No</v>
      </c>
      <c r="J25" s="72">
        <f t="shared" si="2"/>
        <v>0</v>
      </c>
    </row>
    <row r="26" spans="1:11" ht="15.75" thickBot="1" x14ac:dyDescent="0.3">
      <c r="A26" s="89" t="s">
        <v>50</v>
      </c>
      <c r="B26" s="40">
        <v>2576</v>
      </c>
      <c r="C26" s="41">
        <f t="shared" si="0"/>
        <v>7.7290381922345178E-2</v>
      </c>
      <c r="D26" s="108" t="str">
        <f>'CRITERIO A.1'!D26</f>
        <v>Vetro di tipo basso emissivo</v>
      </c>
      <c r="E26" s="109">
        <f>'CRITERIO A.1'!E26</f>
        <v>2576</v>
      </c>
      <c r="F26" s="55">
        <f>'CRITERIO A.1'!F26</f>
        <v>7.7290381922345178E-2</v>
      </c>
      <c r="G26" s="42">
        <f>'CRITERIO A.1'!H26</f>
        <v>400</v>
      </c>
      <c r="H26" s="53" t="s">
        <v>6</v>
      </c>
      <c r="I26" s="43" t="str">
        <f t="shared" si="1"/>
        <v>No</v>
      </c>
      <c r="J26" s="72">
        <f t="shared" si="2"/>
        <v>0</v>
      </c>
    </row>
    <row r="27" spans="1:11" ht="15.75" thickBot="1" x14ac:dyDescent="0.3">
      <c r="A27" s="63" t="s">
        <v>1</v>
      </c>
      <c r="B27" s="44">
        <f>SUM(B13:B26)</f>
        <v>33328.855880000003</v>
      </c>
      <c r="C27" s="45">
        <f>SUM(C13:C26)</f>
        <v>0.99999999999999989</v>
      </c>
      <c r="D27" s="110" t="s">
        <v>1</v>
      </c>
      <c r="E27" s="47">
        <f>SUM(E13:E26)</f>
        <v>33328.855880000003</v>
      </c>
      <c r="F27" s="111">
        <f>SUM(F13:F26)</f>
        <v>0.99999999999999989</v>
      </c>
      <c r="G27" s="112"/>
      <c r="H27" s="112"/>
      <c r="I27" s="51"/>
      <c r="J27" s="73">
        <f>SUM(J13:J26)</f>
        <v>0.14785986106883425</v>
      </c>
      <c r="K27" s="78"/>
    </row>
    <row r="28" spans="1:11" x14ac:dyDescent="0.25">
      <c r="A28" s="90"/>
      <c r="B28" s="91"/>
      <c r="C28" s="91"/>
      <c r="D28" s="91"/>
      <c r="E28" s="91"/>
      <c r="F28" s="91"/>
      <c r="G28" s="91"/>
      <c r="H28" s="91"/>
      <c r="I28" s="91"/>
      <c r="J28" s="113"/>
    </row>
    <row r="29" spans="1:11" ht="15.75" thickBot="1" x14ac:dyDescent="0.3">
      <c r="A29" s="90"/>
      <c r="B29" s="91"/>
      <c r="C29" s="91"/>
      <c r="D29" s="91"/>
      <c r="E29" s="91"/>
      <c r="F29" s="91"/>
      <c r="G29" s="91"/>
      <c r="H29" s="91"/>
      <c r="I29" s="91"/>
      <c r="J29" s="93"/>
    </row>
    <row r="30" spans="1:11" ht="34.5" customHeight="1" thickBot="1" x14ac:dyDescent="0.35">
      <c r="A30" s="163" t="s">
        <v>92</v>
      </c>
      <c r="B30" s="164"/>
      <c r="C30" s="164"/>
      <c r="D30" s="164"/>
      <c r="E30" s="164"/>
      <c r="F30" s="164"/>
      <c r="G30" s="164"/>
      <c r="H30" s="164"/>
      <c r="I30" s="165"/>
      <c r="J30" s="94">
        <f>J27</f>
        <v>0.14785986106883425</v>
      </c>
      <c r="K30" s="78"/>
    </row>
    <row r="31" spans="1:11" ht="34.5" customHeight="1" x14ac:dyDescent="0.3">
      <c r="A31" s="154" t="s">
        <v>37</v>
      </c>
      <c r="B31" s="155"/>
      <c r="C31" s="155"/>
      <c r="D31" s="155"/>
      <c r="E31" s="155"/>
      <c r="F31" s="155"/>
      <c r="G31" s="155"/>
      <c r="H31" s="155"/>
      <c r="I31" s="156"/>
      <c r="J31" s="114"/>
      <c r="K31" s="78"/>
    </row>
    <row r="32" spans="1:11" ht="15.75" thickBot="1" x14ac:dyDescent="0.3">
      <c r="A32" s="90"/>
      <c r="B32" s="91"/>
      <c r="C32" s="91"/>
      <c r="D32" s="91"/>
      <c r="E32" s="91"/>
      <c r="F32" s="91"/>
      <c r="G32" s="91"/>
      <c r="H32" s="91"/>
      <c r="I32" s="91"/>
      <c r="J32" s="96"/>
      <c r="K32" s="78"/>
    </row>
    <row r="33" spans="1:11" ht="19.5" thickBot="1" x14ac:dyDescent="0.35">
      <c r="A33" s="97" t="s">
        <v>80</v>
      </c>
      <c r="B33" s="91"/>
      <c r="C33" s="91"/>
      <c r="D33" s="91"/>
      <c r="E33" s="91"/>
      <c r="F33" s="91"/>
      <c r="G33" s="91"/>
      <c r="H33" s="91"/>
      <c r="I33" s="91"/>
      <c r="J33" s="96"/>
      <c r="K33" s="78"/>
    </row>
    <row r="34" spans="1:11" x14ac:dyDescent="0.25">
      <c r="A34" s="90"/>
      <c r="B34" s="91"/>
      <c r="C34" s="91"/>
      <c r="D34" s="91"/>
      <c r="E34" s="91"/>
      <c r="F34" s="91"/>
      <c r="G34" s="91"/>
      <c r="H34" s="91"/>
      <c r="I34" s="91"/>
      <c r="J34" s="96"/>
      <c r="K34" s="78"/>
    </row>
    <row r="35" spans="1:11" x14ac:dyDescent="0.25">
      <c r="A35" s="90" t="s">
        <v>13</v>
      </c>
      <c r="B35" s="91"/>
      <c r="C35" s="91"/>
      <c r="D35" s="91"/>
      <c r="E35" s="91"/>
      <c r="F35" s="91"/>
      <c r="G35" s="91"/>
      <c r="H35" s="91"/>
      <c r="I35" s="91"/>
      <c r="J35" s="96"/>
      <c r="K35" s="78"/>
    </row>
    <row r="36" spans="1:11" x14ac:dyDescent="0.25">
      <c r="A36" s="151" t="s">
        <v>18</v>
      </c>
      <c r="B36" s="152"/>
      <c r="C36" s="152"/>
      <c r="D36" s="152"/>
      <c r="E36" s="152"/>
      <c r="F36" s="152"/>
      <c r="G36" s="152"/>
      <c r="H36" s="152"/>
      <c r="I36" s="152"/>
      <c r="J36" s="153"/>
      <c r="K36" s="78"/>
    </row>
    <row r="37" spans="1:11" x14ac:dyDescent="0.25">
      <c r="A37" s="172" t="s">
        <v>22</v>
      </c>
      <c r="B37" s="173"/>
      <c r="C37" s="173"/>
      <c r="D37" s="173"/>
      <c r="E37" s="173"/>
      <c r="F37" s="173"/>
      <c r="G37" s="173"/>
      <c r="H37" s="173"/>
      <c r="I37" s="173"/>
      <c r="J37" s="174"/>
      <c r="K37" s="78"/>
    </row>
    <row r="38" spans="1:11" x14ac:dyDescent="0.25">
      <c r="A38" s="115" t="s">
        <v>93</v>
      </c>
      <c r="B38" s="116"/>
      <c r="C38" s="116"/>
      <c r="D38" s="116"/>
      <c r="E38" s="116"/>
      <c r="F38" s="116"/>
      <c r="G38" s="116"/>
      <c r="H38" s="116"/>
      <c r="I38" s="116"/>
      <c r="J38" s="117"/>
      <c r="K38" s="78"/>
    </row>
    <row r="39" spans="1:11" x14ac:dyDescent="0.25">
      <c r="A39" s="90"/>
      <c r="B39" s="91"/>
      <c r="C39" s="91"/>
      <c r="D39" s="91"/>
      <c r="E39" s="91"/>
      <c r="F39" s="91"/>
      <c r="G39" s="91"/>
      <c r="H39" s="91"/>
      <c r="I39" s="91"/>
      <c r="J39" s="96"/>
      <c r="K39" s="78"/>
    </row>
    <row r="40" spans="1:11" x14ac:dyDescent="0.25">
      <c r="A40" s="90" t="s">
        <v>14</v>
      </c>
      <c r="B40" s="91"/>
      <c r="C40" s="91"/>
      <c r="D40" s="91"/>
      <c r="E40" s="91"/>
      <c r="F40" s="91"/>
      <c r="G40" s="91"/>
      <c r="H40" s="91"/>
      <c r="I40" s="91"/>
      <c r="J40" s="96"/>
      <c r="K40" s="78"/>
    </row>
    <row r="41" spans="1:11" x14ac:dyDescent="0.25">
      <c r="A41" s="90"/>
      <c r="B41" s="91"/>
      <c r="C41" s="91"/>
      <c r="D41" s="91"/>
      <c r="E41" s="91"/>
      <c r="F41" s="91"/>
      <c r="G41" s="91"/>
      <c r="H41" s="91"/>
      <c r="I41" s="91"/>
      <c r="J41" s="96"/>
      <c r="K41" s="78"/>
    </row>
    <row r="42" spans="1:11" ht="15.75" thickBot="1" x14ac:dyDescent="0.3">
      <c r="A42" s="98"/>
      <c r="B42" s="99"/>
      <c r="C42" s="99"/>
      <c r="D42" s="99"/>
      <c r="E42" s="99"/>
      <c r="F42" s="99"/>
      <c r="G42" s="99"/>
      <c r="H42" s="99"/>
      <c r="I42" s="99"/>
      <c r="J42" s="100"/>
      <c r="K42" s="78"/>
    </row>
    <row r="43" spans="1:11" x14ac:dyDescent="0.25">
      <c r="B43" s="78"/>
      <c r="C43" s="78"/>
      <c r="D43" s="78"/>
      <c r="E43" s="78"/>
      <c r="F43" s="78"/>
      <c r="G43" s="78"/>
      <c r="H43" s="78"/>
      <c r="I43" s="78"/>
      <c r="J43" s="78"/>
    </row>
  </sheetData>
  <sheetProtection algorithmName="SHA-512" hashValue="WVY25XGzCUJONstZMaIom4jm2Q7PswbSF8GMFC9+RlNduHaxrxCNzVpWGk5zQLoU2XCtOYjpmkaeUeEIXLyxkw==" saltValue="h69YvUXmBamm3FbiZvLi2Q==" spinCount="100000" sheet="1" objects="1" scenarios="1"/>
  <mergeCells count="12">
    <mergeCell ref="A30:I30"/>
    <mergeCell ref="A36:J36"/>
    <mergeCell ref="A37:J37"/>
    <mergeCell ref="A1:J1"/>
    <mergeCell ref="A2:J2"/>
    <mergeCell ref="B5:I5"/>
    <mergeCell ref="B6:I6"/>
    <mergeCell ref="B7:I7"/>
    <mergeCell ref="B8:I8"/>
    <mergeCell ref="A11:C11"/>
    <mergeCell ref="A31:I31"/>
    <mergeCell ref="D11:J11"/>
  </mergeCells>
  <dataValidations count="2">
    <dataValidation type="list" allowBlank="1" showInputMessage="1" showErrorMessage="1" sqref="H13:H26">
      <formula1>"Sì, No"</formula1>
    </dataValidation>
    <dataValidation type="custom" allowBlank="1" showInputMessage="1" showErrorMessage="1" sqref="M19:M21">
      <formula1>"sì;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6" zoomScale="80" zoomScaleNormal="80" workbookViewId="0">
      <selection activeCell="A39" sqref="A39:G39"/>
    </sheetView>
  </sheetViews>
  <sheetFormatPr defaultRowHeight="15" x14ac:dyDescent="0.25"/>
  <cols>
    <col min="1" max="1" width="33.7109375" style="79" customWidth="1"/>
    <col min="2" max="2" width="16.28515625" style="79" customWidth="1"/>
    <col min="3" max="4" width="19.140625" style="79" customWidth="1"/>
    <col min="5" max="5" width="19" style="79" bestFit="1" customWidth="1"/>
    <col min="6" max="6" width="51.28515625" style="79" customWidth="1"/>
    <col min="7" max="7" width="46.28515625" style="79" customWidth="1"/>
    <col min="8" max="8" width="13" style="79" customWidth="1"/>
    <col min="9" max="9" width="49.28515625" style="79" customWidth="1"/>
    <col min="10" max="16384" width="9.140625" style="79"/>
  </cols>
  <sheetData>
    <row r="1" spans="1:8" ht="16.5" thickBot="1" x14ac:dyDescent="0.3">
      <c r="A1" s="157" t="s">
        <v>17</v>
      </c>
      <c r="B1" s="158"/>
      <c r="C1" s="158"/>
      <c r="D1" s="158"/>
      <c r="E1" s="158"/>
      <c r="F1" s="158"/>
      <c r="G1" s="159"/>
      <c r="H1" s="78"/>
    </row>
    <row r="2" spans="1:8" ht="16.5" thickBot="1" x14ac:dyDescent="0.3">
      <c r="A2" s="160" t="s">
        <v>65</v>
      </c>
      <c r="B2" s="161"/>
      <c r="C2" s="161"/>
      <c r="D2" s="161"/>
      <c r="E2" s="161"/>
      <c r="F2" s="161"/>
      <c r="G2" s="162"/>
      <c r="H2" s="78"/>
    </row>
    <row r="3" spans="1:8" x14ac:dyDescent="0.25">
      <c r="A3" s="80"/>
      <c r="B3" s="81"/>
      <c r="C3" s="81"/>
      <c r="D3" s="81"/>
      <c r="E3" s="81"/>
      <c r="F3" s="81"/>
      <c r="G3" s="82"/>
      <c r="H3" s="78"/>
    </row>
    <row r="4" spans="1:8" x14ac:dyDescent="0.25">
      <c r="A4" s="83" t="s">
        <v>8</v>
      </c>
      <c r="B4" s="81"/>
      <c r="C4" s="81"/>
      <c r="D4" s="81"/>
      <c r="E4" s="81"/>
      <c r="F4" s="81"/>
      <c r="G4" s="82"/>
    </row>
    <row r="5" spans="1:8" x14ac:dyDescent="0.25">
      <c r="A5" s="84"/>
      <c r="B5" s="166" t="s">
        <v>9</v>
      </c>
      <c r="C5" s="166"/>
      <c r="D5" s="166"/>
      <c r="E5" s="166"/>
      <c r="F5" s="166"/>
      <c r="G5" s="181"/>
    </row>
    <row r="6" spans="1:8" x14ac:dyDescent="0.25">
      <c r="A6" s="85"/>
      <c r="B6" s="166" t="s">
        <v>10</v>
      </c>
      <c r="C6" s="166"/>
      <c r="D6" s="166"/>
      <c r="E6" s="166"/>
      <c r="F6" s="166"/>
      <c r="G6" s="181"/>
    </row>
    <row r="7" spans="1:8" x14ac:dyDescent="0.25">
      <c r="A7" s="86"/>
      <c r="B7" s="166" t="s">
        <v>11</v>
      </c>
      <c r="C7" s="166"/>
      <c r="D7" s="166"/>
      <c r="E7" s="166"/>
      <c r="F7" s="166"/>
      <c r="G7" s="181"/>
    </row>
    <row r="8" spans="1:8" x14ac:dyDescent="0.25">
      <c r="A8" s="87"/>
      <c r="B8" s="166" t="s">
        <v>12</v>
      </c>
      <c r="C8" s="166"/>
      <c r="D8" s="166"/>
      <c r="E8" s="166"/>
      <c r="F8" s="166"/>
      <c r="G8" s="181"/>
    </row>
    <row r="9" spans="1:8" x14ac:dyDescent="0.25">
      <c r="A9" s="90"/>
      <c r="B9" s="91"/>
      <c r="C9" s="91"/>
      <c r="D9" s="91"/>
      <c r="E9" s="91"/>
      <c r="F9" s="91"/>
      <c r="G9" s="96"/>
    </row>
    <row r="10" spans="1:8" x14ac:dyDescent="0.25">
      <c r="A10" s="90"/>
      <c r="B10" s="91"/>
      <c r="C10" s="91"/>
      <c r="D10" s="91"/>
      <c r="E10" s="91"/>
      <c r="F10" s="91"/>
      <c r="G10" s="96"/>
    </row>
    <row r="11" spans="1:8" x14ac:dyDescent="0.25">
      <c r="A11" s="175" t="s">
        <v>58</v>
      </c>
      <c r="B11" s="176"/>
      <c r="C11" s="176"/>
      <c r="D11" s="176"/>
      <c r="E11" s="176"/>
      <c r="F11" s="176"/>
      <c r="G11" s="177"/>
    </row>
    <row r="12" spans="1:8" x14ac:dyDescent="0.25">
      <c r="A12" s="118" t="s">
        <v>59</v>
      </c>
      <c r="B12" s="119" t="s">
        <v>70</v>
      </c>
      <c r="C12" s="119" t="s">
        <v>71</v>
      </c>
      <c r="D12" s="119" t="s">
        <v>76</v>
      </c>
      <c r="E12" s="119" t="s">
        <v>63</v>
      </c>
      <c r="F12" s="119" t="s">
        <v>88</v>
      </c>
      <c r="G12" s="120" t="s">
        <v>66</v>
      </c>
    </row>
    <row r="13" spans="1:8" x14ac:dyDescent="0.25">
      <c r="A13" s="121" t="s">
        <v>75</v>
      </c>
      <c r="B13" s="147" t="s">
        <v>78</v>
      </c>
      <c r="C13" s="147" t="s">
        <v>79</v>
      </c>
      <c r="D13" s="147" t="s">
        <v>84</v>
      </c>
      <c r="E13" s="148">
        <v>80</v>
      </c>
      <c r="F13" s="147">
        <v>1</v>
      </c>
      <c r="G13" s="122">
        <f>0.128*E13*F13</f>
        <v>10.24</v>
      </c>
    </row>
    <row r="14" spans="1:8" ht="30" x14ac:dyDescent="0.25">
      <c r="A14" s="121" t="s">
        <v>72</v>
      </c>
      <c r="B14" s="147" t="s">
        <v>79</v>
      </c>
      <c r="C14" s="147" t="s">
        <v>81</v>
      </c>
      <c r="D14" s="147" t="s">
        <v>85</v>
      </c>
      <c r="E14" s="148">
        <v>40</v>
      </c>
      <c r="F14" s="147">
        <v>1</v>
      </c>
      <c r="G14" s="122">
        <f t="shared" ref="G14:G16" si="0">0.128*E14*F14</f>
        <v>5.12</v>
      </c>
    </row>
    <row r="15" spans="1:8" ht="30" x14ac:dyDescent="0.25">
      <c r="A15" s="121" t="s">
        <v>73</v>
      </c>
      <c r="B15" s="147" t="s">
        <v>81</v>
      </c>
      <c r="C15" s="147" t="s">
        <v>82</v>
      </c>
      <c r="D15" s="147" t="s">
        <v>86</v>
      </c>
      <c r="E15" s="148">
        <v>30</v>
      </c>
      <c r="F15" s="147">
        <v>1</v>
      </c>
      <c r="G15" s="122">
        <f t="shared" si="0"/>
        <v>3.84</v>
      </c>
    </row>
    <row r="16" spans="1:8" ht="15.75" thickBot="1" x14ac:dyDescent="0.3">
      <c r="A16" s="121" t="s">
        <v>74</v>
      </c>
      <c r="B16" s="147" t="s">
        <v>82</v>
      </c>
      <c r="C16" s="147" t="s">
        <v>83</v>
      </c>
      <c r="D16" s="147" t="s">
        <v>87</v>
      </c>
      <c r="E16" s="148">
        <v>20</v>
      </c>
      <c r="F16" s="147">
        <v>1</v>
      </c>
      <c r="G16" s="122">
        <f t="shared" si="0"/>
        <v>2.56</v>
      </c>
    </row>
    <row r="17" spans="1:8" ht="15.75" thickBot="1" x14ac:dyDescent="0.3">
      <c r="A17" s="123" t="s">
        <v>1</v>
      </c>
      <c r="B17" s="124"/>
      <c r="C17" s="124"/>
      <c r="D17" s="124"/>
      <c r="E17" s="125">
        <f>SUM(E13:E16)</f>
        <v>170</v>
      </c>
      <c r="F17" s="126"/>
      <c r="G17" s="127">
        <f>SUM(G13:G16)</f>
        <v>21.759999999999998</v>
      </c>
    </row>
    <row r="18" spans="1:8" x14ac:dyDescent="0.25">
      <c r="A18" s="128"/>
      <c r="B18" s="129"/>
      <c r="C18" s="129"/>
      <c r="D18" s="129"/>
      <c r="E18" s="129"/>
      <c r="F18" s="129"/>
      <c r="G18" s="130"/>
    </row>
    <row r="19" spans="1:8" x14ac:dyDescent="0.25">
      <c r="A19" s="178" t="s">
        <v>61</v>
      </c>
      <c r="B19" s="179"/>
      <c r="C19" s="179"/>
      <c r="D19" s="179"/>
      <c r="E19" s="179"/>
      <c r="F19" s="179"/>
      <c r="G19" s="180"/>
    </row>
    <row r="20" spans="1:8" x14ac:dyDescent="0.25">
      <c r="A20" s="131" t="s">
        <v>59</v>
      </c>
      <c r="B20" s="119" t="s">
        <v>60</v>
      </c>
      <c r="C20" s="119" t="s">
        <v>71</v>
      </c>
      <c r="D20" s="119" t="s">
        <v>76</v>
      </c>
      <c r="E20" s="119" t="s">
        <v>63</v>
      </c>
      <c r="F20" s="119" t="s">
        <v>88</v>
      </c>
      <c r="G20" s="120" t="s">
        <v>64</v>
      </c>
    </row>
    <row r="21" spans="1:8" x14ac:dyDescent="0.25">
      <c r="A21" s="121" t="s">
        <v>75</v>
      </c>
      <c r="B21" s="147"/>
      <c r="C21" s="147"/>
      <c r="D21" s="147"/>
      <c r="E21" s="148"/>
      <c r="F21" s="147"/>
      <c r="G21" s="122">
        <f>0.128*E21*F21</f>
        <v>0</v>
      </c>
    </row>
    <row r="22" spans="1:8" ht="15.75" thickBot="1" x14ac:dyDescent="0.3">
      <c r="A22" s="121" t="s">
        <v>77</v>
      </c>
      <c r="B22" s="147"/>
      <c r="C22" s="147"/>
      <c r="D22" s="147"/>
      <c r="E22" s="148"/>
      <c r="F22" s="147"/>
      <c r="G22" s="122">
        <f>0.128*E22*F22</f>
        <v>0</v>
      </c>
      <c r="H22" s="78"/>
    </row>
    <row r="23" spans="1:8" ht="15.75" thickBot="1" x14ac:dyDescent="0.3">
      <c r="A23" s="132" t="s">
        <v>1</v>
      </c>
      <c r="B23" s="124"/>
      <c r="C23" s="124"/>
      <c r="D23" s="124"/>
      <c r="E23" s="125">
        <f>SUM(E21:E22)</f>
        <v>0</v>
      </c>
      <c r="F23" s="126"/>
      <c r="G23" s="127">
        <f>SUM(G21:G22)</f>
        <v>0</v>
      </c>
      <c r="H23" s="78"/>
    </row>
    <row r="24" spans="1:8" x14ac:dyDescent="0.25">
      <c r="A24" s="133"/>
      <c r="B24" s="134"/>
      <c r="C24" s="134"/>
      <c r="D24" s="134"/>
      <c r="E24" s="134"/>
      <c r="F24" s="134"/>
      <c r="G24" s="135"/>
      <c r="H24" s="78"/>
    </row>
    <row r="25" spans="1:8" x14ac:dyDescent="0.25">
      <c r="A25" s="175" t="s">
        <v>62</v>
      </c>
      <c r="B25" s="176"/>
      <c r="C25" s="176"/>
      <c r="D25" s="176"/>
      <c r="E25" s="176"/>
      <c r="F25" s="176"/>
      <c r="G25" s="177"/>
      <c r="H25" s="78"/>
    </row>
    <row r="26" spans="1:8" x14ac:dyDescent="0.25">
      <c r="A26" s="131" t="s">
        <v>59</v>
      </c>
      <c r="B26" s="119" t="s">
        <v>60</v>
      </c>
      <c r="C26" s="119" t="s">
        <v>71</v>
      </c>
      <c r="D26" s="119" t="s">
        <v>76</v>
      </c>
      <c r="E26" s="119" t="s">
        <v>63</v>
      </c>
      <c r="F26" s="119" t="s">
        <v>88</v>
      </c>
      <c r="G26" s="120" t="s">
        <v>64</v>
      </c>
    </row>
    <row r="27" spans="1:8" x14ac:dyDescent="0.25">
      <c r="A27" s="121" t="s">
        <v>75</v>
      </c>
      <c r="B27" s="147"/>
      <c r="C27" s="147"/>
      <c r="D27" s="147"/>
      <c r="E27" s="148"/>
      <c r="F27" s="147"/>
      <c r="G27" s="122">
        <f>0.128*E27*F27</f>
        <v>0</v>
      </c>
    </row>
    <row r="28" spans="1:8" ht="15.75" thickBot="1" x14ac:dyDescent="0.3">
      <c r="A28" s="121" t="s">
        <v>77</v>
      </c>
      <c r="B28" s="147"/>
      <c r="C28" s="147"/>
      <c r="D28" s="147"/>
      <c r="E28" s="148"/>
      <c r="F28" s="147"/>
      <c r="G28" s="122">
        <f>0.128*E28*F28</f>
        <v>0</v>
      </c>
      <c r="H28" s="78"/>
    </row>
    <row r="29" spans="1:8" ht="15.75" thickBot="1" x14ac:dyDescent="0.3">
      <c r="A29" s="132" t="s">
        <v>1</v>
      </c>
      <c r="B29" s="136"/>
      <c r="C29" s="136"/>
      <c r="D29" s="136"/>
      <c r="E29" s="137">
        <f>SUM(E27:E28)</f>
        <v>0</v>
      </c>
      <c r="F29" s="138"/>
      <c r="G29" s="127">
        <f>SUM(G27:G28)</f>
        <v>0</v>
      </c>
      <c r="H29" s="78"/>
    </row>
    <row r="30" spans="1:8" ht="15.75" thickBot="1" x14ac:dyDescent="0.3">
      <c r="A30" s="139"/>
      <c r="B30" s="140"/>
      <c r="C30" s="140"/>
      <c r="D30" s="140"/>
      <c r="E30" s="140"/>
      <c r="F30" s="140"/>
      <c r="G30" s="141"/>
      <c r="H30" s="78"/>
    </row>
    <row r="31" spans="1:8" x14ac:dyDescent="0.25">
      <c r="A31" s="182" t="s">
        <v>95</v>
      </c>
      <c r="B31" s="183"/>
      <c r="C31" s="183"/>
      <c r="D31" s="183"/>
      <c r="E31" s="183"/>
      <c r="F31" s="184"/>
      <c r="G31" s="188">
        <f>G17+G23+G29</f>
        <v>21.759999999999998</v>
      </c>
      <c r="H31" s="78"/>
    </row>
    <row r="32" spans="1:8" ht="15.75" thickBot="1" x14ac:dyDescent="0.3">
      <c r="A32" s="185"/>
      <c r="B32" s="186"/>
      <c r="C32" s="186"/>
      <c r="D32" s="186"/>
      <c r="E32" s="186"/>
      <c r="F32" s="187"/>
      <c r="G32" s="189"/>
      <c r="H32" s="78"/>
    </row>
    <row r="33" spans="1:8" ht="15.75" thickBot="1" x14ac:dyDescent="0.3">
      <c r="A33" s="139"/>
      <c r="B33" s="140"/>
      <c r="C33" s="140"/>
      <c r="D33" s="140"/>
      <c r="E33" s="140"/>
      <c r="F33" s="140"/>
      <c r="G33" s="141"/>
      <c r="H33" s="78"/>
    </row>
    <row r="34" spans="1:8" ht="19.5" thickBot="1" x14ac:dyDescent="0.35">
      <c r="A34" s="97" t="s">
        <v>80</v>
      </c>
      <c r="B34" s="140"/>
      <c r="C34" s="140"/>
      <c r="D34" s="140"/>
      <c r="E34" s="140"/>
      <c r="F34" s="140"/>
      <c r="G34" s="141"/>
      <c r="H34" s="78"/>
    </row>
    <row r="35" spans="1:8" x14ac:dyDescent="0.25">
      <c r="A35" s="139"/>
      <c r="B35" s="140"/>
      <c r="C35" s="140"/>
      <c r="D35" s="140"/>
      <c r="E35" s="140"/>
      <c r="F35" s="140"/>
      <c r="G35" s="141"/>
      <c r="H35" s="78"/>
    </row>
    <row r="36" spans="1:8" x14ac:dyDescent="0.25">
      <c r="A36" s="139"/>
      <c r="B36" s="140"/>
      <c r="C36" s="140"/>
      <c r="D36" s="140"/>
      <c r="E36" s="140"/>
      <c r="F36" s="140"/>
      <c r="G36" s="141"/>
      <c r="H36" s="78"/>
    </row>
    <row r="37" spans="1:8" x14ac:dyDescent="0.25">
      <c r="A37" s="90" t="s">
        <v>13</v>
      </c>
      <c r="B37" s="140"/>
      <c r="C37" s="140"/>
      <c r="D37" s="140"/>
      <c r="E37" s="140"/>
      <c r="F37" s="140"/>
      <c r="G37" s="141"/>
      <c r="H37" s="78"/>
    </row>
    <row r="38" spans="1:8" ht="36.75" customHeight="1" x14ac:dyDescent="0.25">
      <c r="A38" s="190" t="s">
        <v>101</v>
      </c>
      <c r="B38" s="191"/>
      <c r="C38" s="191"/>
      <c r="D38" s="191"/>
      <c r="E38" s="191"/>
      <c r="F38" s="191"/>
      <c r="G38" s="192"/>
      <c r="H38" s="78"/>
    </row>
    <row r="39" spans="1:8" x14ac:dyDescent="0.25">
      <c r="A39" s="193" t="s">
        <v>94</v>
      </c>
      <c r="B39" s="194"/>
      <c r="C39" s="194"/>
      <c r="D39" s="194"/>
      <c r="E39" s="194"/>
      <c r="F39" s="194"/>
      <c r="G39" s="195"/>
      <c r="H39" s="78"/>
    </row>
    <row r="40" spans="1:8" x14ac:dyDescent="0.25">
      <c r="A40" s="142"/>
      <c r="B40" s="143"/>
      <c r="C40" s="143"/>
      <c r="D40" s="143"/>
      <c r="E40" s="143"/>
      <c r="F40" s="140"/>
      <c r="G40" s="141"/>
      <c r="H40" s="78"/>
    </row>
    <row r="41" spans="1:8" x14ac:dyDescent="0.25">
      <c r="A41" s="90" t="s">
        <v>14</v>
      </c>
      <c r="B41" s="143"/>
      <c r="C41" s="143"/>
      <c r="D41" s="143"/>
      <c r="E41" s="143"/>
      <c r="F41" s="140"/>
      <c r="G41" s="141"/>
      <c r="H41" s="78"/>
    </row>
    <row r="42" spans="1:8" ht="15.75" thickBot="1" x14ac:dyDescent="0.3">
      <c r="A42" s="98"/>
      <c r="B42" s="144"/>
      <c r="C42" s="144"/>
      <c r="D42" s="144"/>
      <c r="E42" s="144"/>
      <c r="F42" s="145"/>
      <c r="G42" s="146"/>
      <c r="H42" s="78"/>
    </row>
    <row r="43" spans="1:8" x14ac:dyDescent="0.25">
      <c r="B43" s="78"/>
      <c r="C43" s="78"/>
      <c r="D43" s="78"/>
      <c r="E43" s="78"/>
      <c r="F43" s="78"/>
      <c r="G43" s="78"/>
    </row>
  </sheetData>
  <sheetProtection algorithmName="SHA-512" hashValue="B2jMngR/Fb9SAPYi2TVpZ8ylKcoSsLMLcmeMxBbH3QK61OPmV46oGw9VHXcOpDlesp/Pt0p/V60YPLuB6yLTcg==" saltValue="A6XxFVL7eN9K47r6DZzb1w==" spinCount="100000" sheet="1" objects="1" scenarios="1"/>
  <mergeCells count="13">
    <mergeCell ref="A31:F32"/>
    <mergeCell ref="G31:G32"/>
    <mergeCell ref="A38:G38"/>
    <mergeCell ref="A39:G39"/>
    <mergeCell ref="A11:G11"/>
    <mergeCell ref="A19:G19"/>
    <mergeCell ref="A25:G25"/>
    <mergeCell ref="A1:G1"/>
    <mergeCell ref="A2:G2"/>
    <mergeCell ref="B5:G5"/>
    <mergeCell ref="B6:G6"/>
    <mergeCell ref="B7:G7"/>
    <mergeCell ref="B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6" zoomScale="80" zoomScaleNormal="80" workbookViewId="0">
      <selection activeCell="D42" sqref="D42"/>
    </sheetView>
  </sheetViews>
  <sheetFormatPr defaultRowHeight="15" x14ac:dyDescent="0.25"/>
  <cols>
    <col min="1" max="1" width="59.85546875" style="1" customWidth="1"/>
    <col min="2" max="2" width="16.28515625" style="1" customWidth="1"/>
    <col min="3" max="3" width="17.7109375" style="1" customWidth="1"/>
    <col min="4" max="4" width="68.7109375" style="1" customWidth="1"/>
    <col min="5" max="6" width="17.7109375" style="1" customWidth="1"/>
    <col min="7" max="7" width="27" style="1" customWidth="1"/>
    <col min="8" max="8" width="24.140625" style="1" customWidth="1"/>
    <col min="9" max="9" width="28.7109375" style="1" customWidth="1"/>
    <col min="10" max="10" width="23.85546875" style="1" customWidth="1"/>
    <col min="11" max="11" width="21.140625" style="1" customWidth="1"/>
    <col min="12" max="16384" width="9.140625" style="1"/>
  </cols>
  <sheetData>
    <row r="1" spans="1:11" ht="16.5" thickBot="1" x14ac:dyDescent="0.3">
      <c r="A1" s="213" t="s">
        <v>55</v>
      </c>
      <c r="B1" s="214"/>
      <c r="C1" s="214"/>
      <c r="D1" s="214"/>
      <c r="E1" s="214"/>
      <c r="F1" s="214"/>
      <c r="G1" s="214"/>
      <c r="H1" s="214"/>
      <c r="I1" s="214"/>
      <c r="J1" s="215"/>
      <c r="K1" s="7"/>
    </row>
    <row r="2" spans="1:11" ht="16.5" thickBot="1" x14ac:dyDescent="0.3">
      <c r="A2" s="216" t="s">
        <v>97</v>
      </c>
      <c r="B2" s="217"/>
      <c r="C2" s="217"/>
      <c r="D2" s="217"/>
      <c r="E2" s="217"/>
      <c r="F2" s="217"/>
      <c r="G2" s="217"/>
      <c r="H2" s="217"/>
      <c r="I2" s="217"/>
      <c r="J2" s="218"/>
      <c r="K2" s="7"/>
    </row>
    <row r="3" spans="1:11" x14ac:dyDescent="0.25">
      <c r="A3" s="8"/>
      <c r="B3" s="2"/>
      <c r="C3" s="2"/>
      <c r="D3" s="2"/>
      <c r="E3" s="2"/>
      <c r="F3" s="2"/>
      <c r="G3" s="2"/>
      <c r="H3" s="2"/>
      <c r="I3" s="2"/>
      <c r="J3" s="9"/>
      <c r="K3" s="7"/>
    </row>
    <row r="4" spans="1:11" x14ac:dyDescent="0.25">
      <c r="A4" s="10" t="s">
        <v>8</v>
      </c>
      <c r="B4" s="2"/>
      <c r="C4" s="2"/>
      <c r="D4" s="2"/>
      <c r="E4" s="2"/>
      <c r="F4" s="2"/>
      <c r="G4" s="2"/>
      <c r="H4" s="2"/>
      <c r="I4" s="2"/>
      <c r="J4" s="9"/>
      <c r="K4" s="7"/>
    </row>
    <row r="5" spans="1:11" x14ac:dyDescent="0.25">
      <c r="A5" s="11"/>
      <c r="B5" s="212" t="s">
        <v>9</v>
      </c>
      <c r="C5" s="212"/>
      <c r="D5" s="212"/>
      <c r="E5" s="212"/>
      <c r="F5" s="212"/>
      <c r="G5" s="212"/>
      <c r="H5" s="74"/>
      <c r="I5" s="74"/>
      <c r="J5" s="75"/>
      <c r="K5" s="7"/>
    </row>
    <row r="6" spans="1:11" x14ac:dyDescent="0.25">
      <c r="A6" s="12"/>
      <c r="B6" s="212" t="s">
        <v>10</v>
      </c>
      <c r="C6" s="212"/>
      <c r="D6" s="212"/>
      <c r="E6" s="212"/>
      <c r="F6" s="212"/>
      <c r="G6" s="212"/>
      <c r="H6" s="74"/>
      <c r="I6" s="74"/>
      <c r="J6" s="75"/>
      <c r="K6" s="7"/>
    </row>
    <row r="7" spans="1:11" x14ac:dyDescent="0.25">
      <c r="A7" s="13"/>
      <c r="B7" s="212" t="s">
        <v>11</v>
      </c>
      <c r="C7" s="212"/>
      <c r="D7" s="212"/>
      <c r="E7" s="212"/>
      <c r="F7" s="212"/>
      <c r="G7" s="212"/>
      <c r="H7" s="74"/>
      <c r="I7" s="74"/>
      <c r="J7" s="75"/>
      <c r="K7" s="7"/>
    </row>
    <row r="8" spans="1:11" x14ac:dyDescent="0.25">
      <c r="A8" s="14"/>
      <c r="B8" s="212" t="s">
        <v>12</v>
      </c>
      <c r="C8" s="212"/>
      <c r="D8" s="212"/>
      <c r="E8" s="212"/>
      <c r="F8" s="212"/>
      <c r="G8" s="212"/>
      <c r="H8" s="74"/>
      <c r="I8" s="74"/>
      <c r="J8" s="75"/>
    </row>
    <row r="9" spans="1:11" x14ac:dyDescent="0.25">
      <c r="A9" s="8"/>
      <c r="B9" s="2"/>
      <c r="C9" s="2"/>
      <c r="D9" s="2"/>
      <c r="E9" s="2"/>
      <c r="F9" s="2"/>
      <c r="G9" s="2"/>
      <c r="H9" s="2"/>
      <c r="I9" s="2"/>
      <c r="J9" s="9"/>
      <c r="K9" s="7"/>
    </row>
    <row r="10" spans="1:11" ht="15.75" thickBot="1" x14ac:dyDescent="0.3">
      <c r="A10" s="8"/>
      <c r="B10" s="2"/>
      <c r="C10" s="2"/>
      <c r="D10" s="2"/>
      <c r="E10" s="2"/>
      <c r="F10" s="2"/>
      <c r="G10" s="2"/>
      <c r="H10" s="2"/>
      <c r="I10" s="2"/>
      <c r="J10" s="9"/>
      <c r="K10" s="7"/>
    </row>
    <row r="11" spans="1:11" ht="15.75" thickBot="1" x14ac:dyDescent="0.3">
      <c r="A11" s="196" t="s">
        <v>34</v>
      </c>
      <c r="B11" s="197"/>
      <c r="C11" s="198"/>
      <c r="D11" s="199" t="s">
        <v>33</v>
      </c>
      <c r="E11" s="197"/>
      <c r="F11" s="197"/>
      <c r="G11" s="197"/>
      <c r="H11" s="197"/>
      <c r="I11" s="197"/>
      <c r="J11" s="200"/>
      <c r="K11" s="7"/>
    </row>
    <row r="12" spans="1:11" ht="90" x14ac:dyDescent="0.25">
      <c r="A12" s="60" t="s">
        <v>3</v>
      </c>
      <c r="B12" s="3" t="s">
        <v>0</v>
      </c>
      <c r="C12" s="4" t="s">
        <v>4</v>
      </c>
      <c r="D12" s="35" t="s">
        <v>33</v>
      </c>
      <c r="E12" s="4" t="s">
        <v>0</v>
      </c>
      <c r="F12" s="4" t="s">
        <v>4</v>
      </c>
      <c r="G12" s="59" t="s">
        <v>96</v>
      </c>
      <c r="H12" s="69" t="s">
        <v>57</v>
      </c>
      <c r="I12" s="4" t="s">
        <v>53</v>
      </c>
      <c r="J12" s="15" t="s">
        <v>54</v>
      </c>
      <c r="K12" s="7"/>
    </row>
    <row r="13" spans="1:11" x14ac:dyDescent="0.25">
      <c r="A13" s="61" t="s">
        <v>38</v>
      </c>
      <c r="B13" s="40">
        <v>200</v>
      </c>
      <c r="C13" s="41">
        <f>B13/$B$27</f>
        <v>6.0008060498715201E-3</v>
      </c>
      <c r="D13" s="32" t="str">
        <f>'CRITERIO A.1'!D13</f>
        <v>Canali di gronda, converse, scossaline, lavorati e sagomati in rame</v>
      </c>
      <c r="E13" s="30">
        <f>'CRITERIO A.1'!E13</f>
        <v>200</v>
      </c>
      <c r="F13" s="34">
        <f>'CRITERIO A.1'!F13</f>
        <v>6.0008060498715201E-3</v>
      </c>
      <c r="G13" s="52" t="s">
        <v>6</v>
      </c>
      <c r="H13" s="29">
        <f>IF(G13="Sì",E13,0)</f>
        <v>200</v>
      </c>
      <c r="I13" s="149">
        <v>160</v>
      </c>
      <c r="J13" s="62">
        <f>I13/$H$27</f>
        <v>5.3699139244548985E-3</v>
      </c>
    </row>
    <row r="14" spans="1:11" x14ac:dyDescent="0.25">
      <c r="A14" s="61" t="s">
        <v>43</v>
      </c>
      <c r="B14" s="40">
        <v>178</v>
      </c>
      <c r="C14" s="41">
        <f t="shared" ref="C14:C26" si="0">B14/$B$27</f>
        <v>5.3407173843856527E-3</v>
      </c>
      <c r="D14" s="32" t="str">
        <f>'CRITERIO A.1'!D14</f>
        <v>Faldali in rame sp. 8/10 sagomati per moduli in curva</v>
      </c>
      <c r="E14" s="30">
        <f>'CRITERIO A.1'!E14</f>
        <v>178</v>
      </c>
      <c r="F14" s="34">
        <f>'CRITERIO A.1'!F14</f>
        <v>5.3407173843856527E-3</v>
      </c>
      <c r="G14" s="52" t="s">
        <v>6</v>
      </c>
      <c r="H14" s="29">
        <f t="shared" ref="H14:H26" si="1">IF(G14="Sì",E14,0)</f>
        <v>178</v>
      </c>
      <c r="I14" s="150">
        <v>142</v>
      </c>
      <c r="J14" s="62">
        <f t="shared" ref="J14:J26" si="2">I14/$H$27</f>
        <v>4.7657986079537229E-3</v>
      </c>
    </row>
    <row r="15" spans="1:11" x14ac:dyDescent="0.25">
      <c r="A15" s="61" t="s">
        <v>42</v>
      </c>
      <c r="B15" s="56">
        <v>105.63588000000001</v>
      </c>
      <c r="C15" s="41">
        <f t="shared" si="0"/>
        <v>3.1695021389375098E-3</v>
      </c>
      <c r="D15" s="32" t="str">
        <f>'CRITERIO A.1'!D15</f>
        <v>Pluviali di discesa in rame sp. 6/10</v>
      </c>
      <c r="E15" s="30">
        <f>'CRITERIO A.1'!E15</f>
        <v>105.63588000000001</v>
      </c>
      <c r="F15" s="34">
        <f>'CRITERIO A.1'!F15</f>
        <v>3.1695021389375098E-3</v>
      </c>
      <c r="G15" s="52" t="s">
        <v>6</v>
      </c>
      <c r="H15" s="29">
        <f t="shared" si="1"/>
        <v>105.63588000000001</v>
      </c>
      <c r="I15" s="150">
        <v>84</v>
      </c>
      <c r="J15" s="62">
        <f t="shared" si="2"/>
        <v>2.8192048103388217E-3</v>
      </c>
    </row>
    <row r="16" spans="1:11" x14ac:dyDescent="0.25">
      <c r="A16" s="61" t="s">
        <v>39</v>
      </c>
      <c r="B16" s="40">
        <v>1296</v>
      </c>
      <c r="C16" s="41">
        <f t="shared" si="0"/>
        <v>3.8885223203167452E-2</v>
      </c>
      <c r="D16" s="32" t="str">
        <f>'CRITERIO A.1'!D16</f>
        <v>n. 6 pozzetti per caditoie in cls 50x50x80</v>
      </c>
      <c r="E16" s="30">
        <f>'CRITERIO A.1'!E16</f>
        <v>1296</v>
      </c>
      <c r="F16" s="34">
        <f>'CRITERIO A.1'!F16</f>
        <v>3.8885223203167452E-2</v>
      </c>
      <c r="G16" s="52" t="s">
        <v>6</v>
      </c>
      <c r="H16" s="29">
        <f t="shared" si="1"/>
        <v>1296</v>
      </c>
      <c r="I16" s="150">
        <v>65</v>
      </c>
      <c r="J16" s="62">
        <f t="shared" si="2"/>
        <v>2.1815275318098027E-3</v>
      </c>
    </row>
    <row r="17" spans="1:11" x14ac:dyDescent="0.25">
      <c r="A17" s="61" t="s">
        <v>40</v>
      </c>
      <c r="B17" s="40">
        <v>1918.0800000000002</v>
      </c>
      <c r="C17" s="41">
        <f t="shared" si="0"/>
        <v>5.755013034068783E-2</v>
      </c>
      <c r="D17" s="32" t="str">
        <f>'CRITERIO A.1'!D17</f>
        <v>Controparete in mattoni forati e malta e intonaco sp. 12 cm</v>
      </c>
      <c r="E17" s="30">
        <f>'CRITERIO A.1'!E17</f>
        <v>1918.0800000000002</v>
      </c>
      <c r="F17" s="34">
        <f>'CRITERIO A.1'!F17</f>
        <v>5.755013034068783E-2</v>
      </c>
      <c r="G17" s="52" t="s">
        <v>7</v>
      </c>
      <c r="H17" s="29">
        <f t="shared" si="1"/>
        <v>0</v>
      </c>
      <c r="I17" s="150">
        <v>0</v>
      </c>
      <c r="J17" s="62">
        <f t="shared" si="2"/>
        <v>0</v>
      </c>
    </row>
    <row r="18" spans="1:11" x14ac:dyDescent="0.25">
      <c r="A18" s="61" t="s">
        <v>41</v>
      </c>
      <c r="B18" s="40">
        <v>1615.14</v>
      </c>
      <c r="C18" s="41">
        <f t="shared" si="0"/>
        <v>4.8460709416947439E-2</v>
      </c>
      <c r="D18" s="32" t="str">
        <f>'CRITERIO A.1'!D18</f>
        <v>Travertino in lastre - sp. 3 cm</v>
      </c>
      <c r="E18" s="30">
        <f>'CRITERIO A.1'!E18</f>
        <v>1615.14</v>
      </c>
      <c r="F18" s="34">
        <f>'CRITERIO A.1'!F18</f>
        <v>4.8460709416947439E-2</v>
      </c>
      <c r="G18" s="52" t="s">
        <v>7</v>
      </c>
      <c r="H18" s="29">
        <f t="shared" si="1"/>
        <v>0</v>
      </c>
      <c r="I18" s="150">
        <v>0</v>
      </c>
      <c r="J18" s="62">
        <f t="shared" si="2"/>
        <v>0</v>
      </c>
    </row>
    <row r="19" spans="1:11" x14ac:dyDescent="0.25">
      <c r="A19" s="61" t="s">
        <v>44</v>
      </c>
      <c r="B19" s="40">
        <v>2925</v>
      </c>
      <c r="C19" s="41">
        <f t="shared" si="0"/>
        <v>8.7761788479370981E-2</v>
      </c>
      <c r="D19" s="32" t="str">
        <f>'CRITERIO A.1'!D19</f>
        <v>Pietra di luserna in lastre - sp. 5 cm</v>
      </c>
      <c r="E19" s="30">
        <f>'CRITERIO A.1'!E19</f>
        <v>2925</v>
      </c>
      <c r="F19" s="34">
        <f>'CRITERIO A.1'!F19</f>
        <v>8.7761788479370981E-2</v>
      </c>
      <c r="G19" s="52" t="s">
        <v>6</v>
      </c>
      <c r="H19" s="29">
        <f t="shared" si="1"/>
        <v>2925</v>
      </c>
      <c r="I19" s="150">
        <v>0</v>
      </c>
      <c r="J19" s="62">
        <f t="shared" si="2"/>
        <v>0</v>
      </c>
    </row>
    <row r="20" spans="1:11" x14ac:dyDescent="0.25">
      <c r="A20" s="61" t="s">
        <v>49</v>
      </c>
      <c r="B20" s="40">
        <v>1792</v>
      </c>
      <c r="C20" s="41">
        <f t="shared" si="0"/>
        <v>5.3767222206848819E-2</v>
      </c>
      <c r="D20" s="32" t="str">
        <f>'CRITERIO A.1'!D20</f>
        <v>Struttura portante in legno del cappotto (cassero)</v>
      </c>
      <c r="E20" s="30">
        <f>'CRITERIO A.1'!E20</f>
        <v>1792</v>
      </c>
      <c r="F20" s="34">
        <f>'CRITERIO A.1'!F20</f>
        <v>5.3767222206848819E-2</v>
      </c>
      <c r="G20" s="52" t="s">
        <v>6</v>
      </c>
      <c r="H20" s="29">
        <f t="shared" si="1"/>
        <v>1792</v>
      </c>
      <c r="I20" s="150">
        <v>1792</v>
      </c>
      <c r="J20" s="62">
        <f t="shared" si="2"/>
        <v>6.0143035953894863E-2</v>
      </c>
    </row>
    <row r="21" spans="1:11" x14ac:dyDescent="0.25">
      <c r="A21" s="61" t="s">
        <v>48</v>
      </c>
      <c r="B21" s="40">
        <v>3136.0000000000005</v>
      </c>
      <c r="C21" s="41">
        <f t="shared" si="0"/>
        <v>9.4092638861985448E-2</v>
      </c>
      <c r="D21" s="32" t="str">
        <f>'CRITERIO A.1'!D21</f>
        <v>Listelli lignei cassero cappotto</v>
      </c>
      <c r="E21" s="30">
        <f>'CRITERIO A.1'!E21</f>
        <v>3136.0000000000005</v>
      </c>
      <c r="F21" s="34">
        <f>'CRITERIO A.1'!F21</f>
        <v>9.4092638861985448E-2</v>
      </c>
      <c r="G21" s="52" t="s">
        <v>6</v>
      </c>
      <c r="H21" s="29">
        <f t="shared" si="1"/>
        <v>3136.0000000000005</v>
      </c>
      <c r="I21" s="150">
        <v>3136</v>
      </c>
      <c r="J21" s="62">
        <f t="shared" si="2"/>
        <v>0.10525031291931601</v>
      </c>
    </row>
    <row r="22" spans="1:11" x14ac:dyDescent="0.25">
      <c r="A22" s="61" t="s">
        <v>45</v>
      </c>
      <c r="B22" s="40">
        <v>10240</v>
      </c>
      <c r="C22" s="41">
        <f t="shared" si="0"/>
        <v>0.30724126975342181</v>
      </c>
      <c r="D22" s="32" t="str">
        <f>'CRITERIO A.1'!D22</f>
        <v>Cappotto in calce canapa</v>
      </c>
      <c r="E22" s="30">
        <f>'CRITERIO A.1'!E22</f>
        <v>10240</v>
      </c>
      <c r="F22" s="34">
        <f>'CRITERIO A.1'!F22</f>
        <v>0.30724126975342181</v>
      </c>
      <c r="G22" s="52" t="s">
        <v>6</v>
      </c>
      <c r="H22" s="29">
        <f t="shared" si="1"/>
        <v>10240</v>
      </c>
      <c r="I22" s="150">
        <v>0</v>
      </c>
      <c r="J22" s="62">
        <f t="shared" si="2"/>
        <v>0</v>
      </c>
    </row>
    <row r="23" spans="1:11" x14ac:dyDescent="0.25">
      <c r="A23" s="61" t="s">
        <v>68</v>
      </c>
      <c r="B23" s="40">
        <v>3810</v>
      </c>
      <c r="C23" s="41">
        <f t="shared" si="0"/>
        <v>0.11431535525005246</v>
      </c>
      <c r="D23" s="32" t="str">
        <f>'CRITERIO A.1'!D23</f>
        <v>Materiale isolante sfuso in canapulo</v>
      </c>
      <c r="E23" s="30">
        <f>'CRITERIO A.1'!E23</f>
        <v>3810</v>
      </c>
      <c r="F23" s="34">
        <f>'CRITERIO A.1'!F23</f>
        <v>0.11431535525005246</v>
      </c>
      <c r="G23" s="52" t="s">
        <v>6</v>
      </c>
      <c r="H23" s="29">
        <f t="shared" si="1"/>
        <v>3810</v>
      </c>
      <c r="I23" s="150">
        <v>0</v>
      </c>
      <c r="J23" s="62">
        <f t="shared" si="2"/>
        <v>0</v>
      </c>
    </row>
    <row r="24" spans="1:11" x14ac:dyDescent="0.25">
      <c r="A24" s="61" t="s">
        <v>5</v>
      </c>
      <c r="B24" s="40">
        <v>2457</v>
      </c>
      <c r="C24" s="41">
        <f t="shared" si="0"/>
        <v>7.3719902322671629E-2</v>
      </c>
      <c r="D24" s="32" t="str">
        <f>'CRITERIO A.1'!D24</f>
        <v>Intonaco calce canapa</v>
      </c>
      <c r="E24" s="30">
        <f>'CRITERIO A.1'!E24</f>
        <v>2457</v>
      </c>
      <c r="F24" s="34">
        <f>'CRITERIO A.1'!F24</f>
        <v>7.3719902322671629E-2</v>
      </c>
      <c r="G24" s="52" t="s">
        <v>6</v>
      </c>
      <c r="H24" s="29">
        <f t="shared" si="1"/>
        <v>2457</v>
      </c>
      <c r="I24" s="150">
        <v>0</v>
      </c>
      <c r="J24" s="62">
        <f t="shared" si="2"/>
        <v>0</v>
      </c>
    </row>
    <row r="25" spans="1:11" x14ac:dyDescent="0.25">
      <c r="A25" s="61" t="s">
        <v>46</v>
      </c>
      <c r="B25" s="40">
        <v>1080</v>
      </c>
      <c r="C25" s="41">
        <f t="shared" si="0"/>
        <v>3.2404352669306205E-2</v>
      </c>
      <c r="D25" s="32" t="str">
        <f>'CRITERIO A.1'!D25</f>
        <v>Telaio per serramento in larice</v>
      </c>
      <c r="E25" s="30">
        <f>'CRITERIO A.1'!E25</f>
        <v>1080</v>
      </c>
      <c r="F25" s="34">
        <f>'CRITERIO A.1'!F25</f>
        <v>3.2404352669306205E-2</v>
      </c>
      <c r="G25" s="52" t="s">
        <v>6</v>
      </c>
      <c r="H25" s="29">
        <f t="shared" si="1"/>
        <v>1080</v>
      </c>
      <c r="I25" s="150">
        <v>0</v>
      </c>
      <c r="J25" s="62">
        <f t="shared" si="2"/>
        <v>0</v>
      </c>
    </row>
    <row r="26" spans="1:11" ht="15.75" thickBot="1" x14ac:dyDescent="0.3">
      <c r="A26" s="61" t="s">
        <v>50</v>
      </c>
      <c r="B26" s="40">
        <v>2576</v>
      </c>
      <c r="C26" s="41">
        <f t="shared" si="0"/>
        <v>7.7290381922345178E-2</v>
      </c>
      <c r="D26" s="32" t="str">
        <f>'CRITERIO A.1'!D26</f>
        <v>Vetro di tipo basso emissivo</v>
      </c>
      <c r="E26" s="30">
        <f>'CRITERIO A.1'!E26</f>
        <v>2576</v>
      </c>
      <c r="F26" s="34">
        <f>'CRITERIO A.1'!F26</f>
        <v>7.7290381922345178E-2</v>
      </c>
      <c r="G26" s="52" t="s">
        <v>6</v>
      </c>
      <c r="H26" s="67">
        <f t="shared" si="1"/>
        <v>2576</v>
      </c>
      <c r="I26" s="150">
        <v>773</v>
      </c>
      <c r="J26" s="62">
        <f t="shared" si="2"/>
        <v>2.594339664752273E-2</v>
      </c>
    </row>
    <row r="27" spans="1:11" ht="15.75" thickBot="1" x14ac:dyDescent="0.3">
      <c r="A27" s="63" t="s">
        <v>1</v>
      </c>
      <c r="B27" s="44">
        <f>SUM(B13:B26)</f>
        <v>33328.855880000003</v>
      </c>
      <c r="C27" s="45">
        <f>SUM(C13:C26)</f>
        <v>0.99999999999999989</v>
      </c>
      <c r="D27" s="31" t="s">
        <v>1</v>
      </c>
      <c r="E27" s="33">
        <f>SUM(E13:E26)</f>
        <v>33328.855880000003</v>
      </c>
      <c r="F27" s="36">
        <f>SUM(F13:F26)</f>
        <v>0.99999999999999989</v>
      </c>
      <c r="G27" s="5"/>
      <c r="H27" s="68">
        <f>SUM(H13:H26)</f>
        <v>29795.635880000002</v>
      </c>
      <c r="I27" s="66">
        <f>SUM(I13:I26)</f>
        <v>6152</v>
      </c>
      <c r="J27" s="64">
        <f>SUM(J13:J26)</f>
        <v>0.20647319039529086</v>
      </c>
    </row>
    <row r="28" spans="1:11" ht="19.5" thickBot="1" x14ac:dyDescent="0.35">
      <c r="A28" s="16"/>
      <c r="B28" s="6"/>
      <c r="C28" s="6"/>
      <c r="D28" s="6"/>
      <c r="E28" s="6"/>
      <c r="F28" s="6"/>
      <c r="G28" s="6"/>
      <c r="H28" s="6"/>
      <c r="I28" s="6"/>
      <c r="J28" s="76" t="str">
        <f>IF(J27&lt;0.15,"A.4=0","Offerta Valida")</f>
        <v>Offerta Valida</v>
      </c>
    </row>
    <row r="29" spans="1:11" ht="15.75" thickBot="1" x14ac:dyDescent="0.3">
      <c r="A29" s="16"/>
      <c r="B29" s="6"/>
      <c r="C29" s="6"/>
      <c r="D29" s="6"/>
      <c r="E29" s="6"/>
      <c r="F29" s="6"/>
      <c r="G29" s="6"/>
      <c r="H29" s="6"/>
      <c r="I29" s="6"/>
      <c r="J29" s="17"/>
    </row>
    <row r="30" spans="1:11" ht="34.5" customHeight="1" thickBot="1" x14ac:dyDescent="0.3">
      <c r="A30" s="204" t="s">
        <v>98</v>
      </c>
      <c r="B30" s="205"/>
      <c r="C30" s="205"/>
      <c r="D30" s="205"/>
      <c r="E30" s="205"/>
      <c r="F30" s="205"/>
      <c r="G30" s="205"/>
      <c r="H30" s="205"/>
      <c r="I30" s="206"/>
      <c r="J30" s="54">
        <f>J27-15%</f>
        <v>5.6473190395290862E-2</v>
      </c>
      <c r="K30" s="7"/>
    </row>
    <row r="31" spans="1:11" ht="59.25" customHeight="1" x14ac:dyDescent="0.25">
      <c r="A31" s="207" t="s">
        <v>99</v>
      </c>
      <c r="B31" s="208"/>
      <c r="C31" s="208"/>
      <c r="D31" s="208"/>
      <c r="E31" s="208"/>
      <c r="F31" s="208"/>
      <c r="G31" s="208"/>
      <c r="H31" s="208"/>
      <c r="I31" s="209"/>
      <c r="J31" s="23"/>
      <c r="K31" s="7"/>
    </row>
    <row r="32" spans="1:11" ht="15.75" thickBot="1" x14ac:dyDescent="0.3">
      <c r="A32" s="16"/>
      <c r="B32" s="6"/>
      <c r="C32" s="6"/>
      <c r="D32" s="6"/>
      <c r="E32" s="6"/>
      <c r="F32" s="6"/>
      <c r="G32" s="6"/>
      <c r="H32" s="6"/>
      <c r="I32" s="6"/>
      <c r="J32" s="17"/>
      <c r="K32" s="7"/>
    </row>
    <row r="33" spans="1:11" ht="19.5" thickBot="1" x14ac:dyDescent="0.35">
      <c r="A33" s="77" t="s">
        <v>80</v>
      </c>
      <c r="B33" s="6"/>
      <c r="C33" s="6"/>
      <c r="D33" s="6"/>
      <c r="E33" s="6"/>
      <c r="F33" s="6"/>
      <c r="G33" s="6"/>
      <c r="H33" s="6"/>
      <c r="I33" s="6"/>
      <c r="J33" s="17"/>
      <c r="K33" s="7"/>
    </row>
    <row r="34" spans="1:11" x14ac:dyDescent="0.25">
      <c r="A34" s="16"/>
      <c r="B34" s="6"/>
      <c r="C34" s="6"/>
      <c r="D34" s="6"/>
      <c r="E34" s="6"/>
      <c r="F34" s="6"/>
      <c r="G34" s="6"/>
      <c r="H34" s="6"/>
      <c r="I34" s="6"/>
      <c r="J34" s="17"/>
      <c r="K34" s="7"/>
    </row>
    <row r="35" spans="1:11" x14ac:dyDescent="0.25">
      <c r="A35" s="16" t="s">
        <v>13</v>
      </c>
      <c r="B35" s="6"/>
      <c r="C35" s="6"/>
      <c r="D35" s="6"/>
      <c r="E35" s="6"/>
      <c r="F35" s="6"/>
      <c r="G35" s="6"/>
      <c r="H35" s="6"/>
      <c r="I35" s="6"/>
      <c r="J35" s="17"/>
      <c r="K35" s="7"/>
    </row>
    <row r="36" spans="1:11" x14ac:dyDescent="0.25">
      <c r="A36" s="16" t="s">
        <v>56</v>
      </c>
      <c r="B36" s="6"/>
      <c r="C36" s="6"/>
      <c r="D36" s="6"/>
      <c r="E36" s="6"/>
      <c r="F36" s="6"/>
      <c r="G36" s="6"/>
      <c r="H36" s="6"/>
      <c r="I36" s="6"/>
      <c r="J36" s="17"/>
      <c r="K36" s="7"/>
    </row>
    <row r="37" spans="1:11" x14ac:dyDescent="0.25">
      <c r="A37" s="16"/>
      <c r="B37" s="6"/>
      <c r="C37" s="6"/>
      <c r="D37" s="6"/>
      <c r="E37" s="6"/>
      <c r="F37" s="6"/>
      <c r="G37" s="6"/>
      <c r="H37" s="6"/>
      <c r="I37" s="6"/>
      <c r="J37" s="17"/>
      <c r="K37" s="7"/>
    </row>
    <row r="38" spans="1:11" x14ac:dyDescent="0.25">
      <c r="A38" s="65" t="s">
        <v>69</v>
      </c>
      <c r="B38" s="6"/>
      <c r="C38" s="6"/>
      <c r="D38" s="6"/>
      <c r="E38" s="6"/>
      <c r="F38" s="6"/>
      <c r="G38" s="6"/>
      <c r="H38" s="6"/>
      <c r="I38" s="6"/>
      <c r="J38" s="17"/>
      <c r="K38" s="7"/>
    </row>
    <row r="39" spans="1:11" ht="30.75" customHeight="1" x14ac:dyDescent="0.25">
      <c r="A39" s="210" t="s">
        <v>100</v>
      </c>
      <c r="B39" s="211"/>
      <c r="C39" s="211"/>
      <c r="D39" s="211"/>
      <c r="E39" s="211"/>
      <c r="F39" s="211"/>
      <c r="G39" s="211"/>
      <c r="H39" s="211"/>
      <c r="I39" s="211"/>
      <c r="J39" s="17"/>
      <c r="K39" s="7"/>
    </row>
    <row r="40" spans="1:11" x14ac:dyDescent="0.25">
      <c r="A40" s="201" t="s">
        <v>52</v>
      </c>
      <c r="B40" s="202"/>
      <c r="C40" s="202"/>
      <c r="D40" s="202"/>
      <c r="E40" s="202"/>
      <c r="F40" s="202"/>
      <c r="G40" s="202"/>
      <c r="H40" s="202"/>
      <c r="I40" s="202"/>
      <c r="J40" s="203"/>
      <c r="K40" s="7"/>
    </row>
    <row r="41" spans="1:11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24"/>
      <c r="K41" s="7"/>
    </row>
    <row r="42" spans="1:11" x14ac:dyDescent="0.25">
      <c r="A42" s="16" t="s">
        <v>14</v>
      </c>
      <c r="B42" s="6"/>
      <c r="C42" s="6"/>
      <c r="D42" s="6"/>
      <c r="E42" s="6"/>
      <c r="F42" s="6"/>
      <c r="G42" s="6"/>
      <c r="H42" s="6"/>
      <c r="I42" s="6"/>
      <c r="J42" s="17"/>
      <c r="K42" s="7"/>
    </row>
    <row r="43" spans="1:11" x14ac:dyDescent="0.25">
      <c r="A43" s="16"/>
      <c r="B43" s="6"/>
      <c r="C43" s="6"/>
      <c r="D43" s="6"/>
      <c r="E43" s="6"/>
      <c r="F43" s="6"/>
      <c r="G43" s="6"/>
      <c r="H43" s="6"/>
      <c r="I43" s="6"/>
      <c r="J43" s="17"/>
      <c r="K43" s="7"/>
    </row>
    <row r="44" spans="1:11" x14ac:dyDescent="0.25">
      <c r="A44" s="26" t="s">
        <v>24</v>
      </c>
      <c r="B44" s="27"/>
      <c r="C44" s="27"/>
      <c r="D44" s="27"/>
      <c r="E44" s="28"/>
      <c r="F44" s="28"/>
      <c r="G44" s="28"/>
      <c r="H44" s="28"/>
      <c r="I44" s="28"/>
      <c r="J44" s="17"/>
      <c r="K44" s="7"/>
    </row>
    <row r="45" spans="1:11" x14ac:dyDescent="0.25">
      <c r="A45" s="25" t="s">
        <v>23</v>
      </c>
      <c r="B45" s="6"/>
      <c r="C45" s="6"/>
      <c r="D45" s="6"/>
      <c r="E45" s="28"/>
      <c r="F45" s="28"/>
      <c r="G45" s="28"/>
      <c r="H45" s="28"/>
      <c r="I45" s="28"/>
      <c r="J45" s="17"/>
      <c r="K45" s="7"/>
    </row>
    <row r="46" spans="1:11" x14ac:dyDescent="0.25">
      <c r="A46" s="25" t="s">
        <v>25</v>
      </c>
      <c r="B46" s="28"/>
      <c r="C46" s="28"/>
      <c r="D46" s="28"/>
      <c r="E46" s="28"/>
      <c r="F46" s="28"/>
      <c r="G46" s="28"/>
      <c r="H46" s="28"/>
      <c r="I46" s="6"/>
      <c r="J46" s="17"/>
      <c r="K46" s="7"/>
    </row>
    <row r="47" spans="1:11" x14ac:dyDescent="0.25">
      <c r="A47" s="25" t="s">
        <v>26</v>
      </c>
      <c r="B47" s="28"/>
      <c r="C47" s="28"/>
      <c r="D47" s="28"/>
      <c r="E47" s="28"/>
      <c r="F47" s="28"/>
      <c r="G47" s="28"/>
      <c r="H47" s="28"/>
      <c r="I47" s="6"/>
      <c r="J47" s="17"/>
      <c r="K47" s="7"/>
    </row>
    <row r="48" spans="1:11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20"/>
      <c r="K48" s="7"/>
    </row>
    <row r="49" spans="2:10" x14ac:dyDescent="0.25">
      <c r="B49" s="7"/>
      <c r="C49" s="7"/>
      <c r="D49" s="7"/>
      <c r="E49" s="7"/>
      <c r="F49" s="7"/>
      <c r="G49" s="7"/>
      <c r="H49" s="7"/>
      <c r="I49" s="7"/>
      <c r="J49" s="7"/>
    </row>
  </sheetData>
  <sheetProtection algorithmName="SHA-512" hashValue="hpReUELuXmJkhFhYaMhnFdNHvwmoSTykX7PFmscD14KqwJDm1Py814vbiWNrkJKX/Bv7tmlgV/cq69iiuTci5A==" saltValue="6a3Cqj+OPrEgjPxJvBoAVA==" spinCount="100000" sheet="1" objects="1" scenarios="1"/>
  <mergeCells count="12">
    <mergeCell ref="B8:G8"/>
    <mergeCell ref="A1:J1"/>
    <mergeCell ref="A2:J2"/>
    <mergeCell ref="B5:G5"/>
    <mergeCell ref="B6:G6"/>
    <mergeCell ref="B7:G7"/>
    <mergeCell ref="A11:C11"/>
    <mergeCell ref="D11:J11"/>
    <mergeCell ref="A40:J40"/>
    <mergeCell ref="A30:I30"/>
    <mergeCell ref="A31:I31"/>
    <mergeCell ref="A39:I39"/>
  </mergeCells>
  <dataValidations count="3">
    <dataValidation type="list" allowBlank="1" showInputMessage="1" showErrorMessage="1" sqref="G13:G26">
      <formula1>"Sì, No"</formula1>
    </dataValidation>
    <dataValidation type="custom" allowBlank="1" showInputMessage="1" showErrorMessage="1" sqref="M19:M21">
      <formula1>"sì; no"</formula1>
    </dataValidation>
    <dataValidation type="whole" allowBlank="1" showInputMessage="1" showErrorMessage="1" sqref="I13:I26">
      <formula1>0</formula1>
      <formula2>E13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CRITERIO A.1</vt:lpstr>
      <vt:lpstr>CRITERIO A.2</vt:lpstr>
      <vt:lpstr>CRITERIO A.3</vt:lpstr>
      <vt:lpstr>CRITERIO A.4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2018-10-23T07:41:15Z</dcterms:created>
  <dcterms:modified xsi:type="dcterms:W3CDTF">2019-01-07T16:54:00Z</dcterms:modified>
</cp:coreProperties>
</file>